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New public\5. ТАХ\Orgil\shilen dansnii saitand tavih medee\hudaldan avah ajillagaa\"/>
    </mc:Choice>
  </mc:AlternateContent>
  <bookViews>
    <workbookView xWindow="0" yWindow="0" windowWidth="28800" windowHeight="12300"/>
  </bookViews>
  <sheets>
    <sheet name="Sheet7" sheetId="14" r:id="rId1"/>
    <sheet name="Sheet1" sheetId="8" r:id="rId2"/>
    <sheet name="Sheet3" sheetId="9" r:id="rId3"/>
    <sheet name="Sheet2" sheetId="10" r:id="rId4"/>
    <sheet name="Sheet4" sheetId="11" r:id="rId5"/>
    <sheet name="Sheet5" sheetId="12" r:id="rId6"/>
    <sheet name="Sheet6" sheetId="13" r:id="rId7"/>
  </sheets>
  <externalReferences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" i="14" l="1"/>
  <c r="C9" i="9" l="1"/>
  <c r="C8" i="9"/>
  <c r="D9" i="10"/>
  <c r="C9" i="10"/>
  <c r="D7" i="10"/>
  <c r="C7" i="10"/>
  <c r="D5" i="10"/>
  <c r="C5" i="10"/>
  <c r="C9" i="8"/>
  <c r="E20" i="8" l="1"/>
  <c r="E15" i="8" l="1"/>
  <c r="E14" i="8"/>
  <c r="E13" i="8"/>
  <c r="E9" i="8" l="1"/>
  <c r="E22" i="8"/>
  <c r="J10" i="9" l="1"/>
  <c r="M9" i="9" s="1"/>
  <c r="E6" i="10"/>
  <c r="E7" i="10"/>
  <c r="E8" i="10"/>
  <c r="E9" i="10"/>
  <c r="E10" i="10"/>
  <c r="E5" i="10"/>
  <c r="G12" i="10"/>
  <c r="F12" i="10"/>
  <c r="H10" i="10" s="1"/>
  <c r="N9" i="10"/>
  <c r="L9" i="10"/>
  <c r="N8" i="10"/>
  <c r="L8" i="10"/>
  <c r="L7" i="10"/>
  <c r="O7" i="10" s="1"/>
  <c r="N6" i="10"/>
  <c r="L6" i="10"/>
  <c r="N5" i="10"/>
  <c r="L5" i="10"/>
  <c r="D12" i="10"/>
  <c r="F10" i="9"/>
  <c r="G10" i="9"/>
  <c r="H10" i="9"/>
  <c r="I10" i="9"/>
  <c r="H5" i="10" l="1"/>
  <c r="M8" i="9"/>
  <c r="H7" i="10"/>
  <c r="O9" i="10"/>
  <c r="E12" i="10"/>
  <c r="N10" i="10"/>
  <c r="L10" i="10"/>
  <c r="I5" i="10"/>
  <c r="I12" i="10" s="1"/>
  <c r="H6" i="10"/>
  <c r="H8" i="10"/>
  <c r="H9" i="10"/>
  <c r="O6" i="10"/>
  <c r="O8" i="10"/>
  <c r="O5" i="10"/>
  <c r="E10" i="9"/>
  <c r="C10" i="9"/>
  <c r="D10" i="9"/>
  <c r="L9" i="9" l="1"/>
  <c r="L8" i="9"/>
  <c r="O10" i="10"/>
  <c r="H12" i="10"/>
  <c r="C12" i="10"/>
  <c r="C18" i="8"/>
  <c r="E18" i="8" s="1"/>
  <c r="C16" i="8"/>
  <c r="E21" i="8"/>
  <c r="C22" i="8"/>
  <c r="C21" i="8" s="1"/>
  <c r="E17" i="8"/>
  <c r="E19" i="8"/>
  <c r="I24" i="8"/>
  <c r="E16" i="8" l="1"/>
  <c r="E8" i="8" s="1"/>
  <c r="E24" i="8" s="1"/>
  <c r="C8" i="8"/>
  <c r="C24" i="8" s="1"/>
  <c r="L10" i="9"/>
</calcChain>
</file>

<file path=xl/sharedStrings.xml><?xml version="1.0" encoding="utf-8"?>
<sst xmlns="http://schemas.openxmlformats.org/spreadsheetml/2006/main" count="423" uniqueCount="204">
  <si>
    <t>Д/д</t>
  </si>
  <si>
    <t>Тухайн жилд худалдан авсан бараа, ажил, үйлчилгээний нэр төрөл, тоо хэмжээ, хүчин чадал</t>
  </si>
  <si>
    <t>Батлагдсан төсөвт өртөг /сая төгрөг/</t>
  </si>
  <si>
    <t>Гэрээний дүн /сая төгрөг/</t>
  </si>
  <si>
    <t>Хэмжих нэгж</t>
  </si>
  <si>
    <t>Тоо хэмжээ</t>
  </si>
  <si>
    <t>Нэгж үнэ /мян.төг/</t>
  </si>
  <si>
    <t>Нийт үнэ  /мян.төг/</t>
  </si>
  <si>
    <t>Гүйцэтгэгчийн нэр, гэрээний дугаар</t>
  </si>
  <si>
    <t>Тайлбар</t>
  </si>
  <si>
    <t>Худалдан авах ажиллагаанд мөрдсөн журам</t>
  </si>
  <si>
    <t>Худалдан авах ажиллагаанд мөрдсөн хугацаа</t>
  </si>
  <si>
    <t>Тайлбар, тодруулга</t>
  </si>
  <si>
    <t>Үнэлгээний хороо байгуулсан огноо</t>
  </si>
  <si>
    <t>Сонин хэвлэлд тендерийн урилга нийтэлсэн огноо</t>
  </si>
  <si>
    <t>Гэрээ байгуулах эрх олгосон огноо</t>
  </si>
  <si>
    <t>Гэрээ дуусгаж, дүгнэсэн огноо</t>
  </si>
  <si>
    <t>БҮГД ДҮН</t>
  </si>
  <si>
    <t>tender.gov.mn сайтад тендерийн урилга нийтэлсэн огноо</t>
  </si>
  <si>
    <t>Нийлүүлэгдсэн эсэх</t>
  </si>
  <si>
    <t>Эрх шилжүүлсэн эсэх /Төрийн өмчийн бодлого зохицуулалтын газар/</t>
  </si>
  <si>
    <t xml:space="preserve"> Багаж, техник хэрэгсэл</t>
  </si>
  <si>
    <t>НТШ</t>
  </si>
  <si>
    <t>Шатахуун</t>
  </si>
  <si>
    <t>Тийм</t>
  </si>
  <si>
    <t>ХА</t>
  </si>
  <si>
    <t>24 цагаар үүрэг гүйцэтгэдэг алба хаагчдын хоол хүнс</t>
  </si>
  <si>
    <t>Хөрөнгө оруулалт</t>
  </si>
  <si>
    <t>Тоног төхөөрөмж</t>
  </si>
  <si>
    <t>Хуваарийн дагуу сар бүр нийлүүлэлт хийгдэж байна.</t>
  </si>
  <si>
    <t>Хоол,хүнс</t>
  </si>
  <si>
    <t>Урсгал зардал</t>
  </si>
  <si>
    <t>Эх үүсвэр</t>
  </si>
  <si>
    <t>Батлагдсан төсөв /мян,төгрөг/</t>
  </si>
  <si>
    <t>Шууд худалдан авалт</t>
  </si>
  <si>
    <t>Зөвлөх үйлчилгээний тендер</t>
  </si>
  <si>
    <t>Олон нийтийн оролцоотой ХАА</t>
  </si>
  <si>
    <t>Үндэслэл, тайлбар</t>
  </si>
  <si>
    <t>ХЯНАСАН:</t>
  </si>
  <si>
    <t>ТАЙЛАН ГАРГАСАН:</t>
  </si>
  <si>
    <t>Э.ЧУЛУУНЦЭЦЭГ</t>
  </si>
  <si>
    <t>№</t>
  </si>
  <si>
    <t>Тендер шалгаруулалтын журам /арга/</t>
  </si>
  <si>
    <t>Батлагдсан нийт төсөв /мян. төг/</t>
  </si>
  <si>
    <t>Гэрээний дүн /мян, төг/</t>
  </si>
  <si>
    <t>Хэмнэлт /мян. төг/</t>
  </si>
  <si>
    <t>Тендер шалгаруулалтын тоо</t>
  </si>
  <si>
    <t>Цахим тендер шалгаруулалтын тоо</t>
  </si>
  <si>
    <t xml:space="preserve">Нийт тендерт эзлэх хувь </t>
  </si>
  <si>
    <t xml:space="preserve">бат төсөв </t>
  </si>
  <si>
    <t xml:space="preserve">гэрээ </t>
  </si>
  <si>
    <t xml:space="preserve">Нээлттэй тендер шалгаруулалтын журам </t>
  </si>
  <si>
    <t xml:space="preserve">ХО </t>
  </si>
  <si>
    <t>Хязгаарлагдмал тендер шалгаруулалтын арга</t>
  </si>
  <si>
    <t>Урсгал</t>
  </si>
  <si>
    <t xml:space="preserve">Харьцуулалтын арга </t>
  </si>
  <si>
    <t xml:space="preserve">Шууд гэрээ байгуулах арга </t>
  </si>
  <si>
    <t xml:space="preserve">орлого </t>
  </si>
  <si>
    <t xml:space="preserve">Шууд худалдан авалт </t>
  </si>
  <si>
    <t>ТӨААТҮГ</t>
  </si>
  <si>
    <t xml:space="preserve">Зөвлөх үйлчилгээний гүйцэтгэгчийн сонгон шалгаруулах журам </t>
  </si>
  <si>
    <t>Олон нийтийн оролцоотой худалдан авах ажиллагааны журам</t>
  </si>
  <si>
    <t xml:space="preserve">ДҮН </t>
  </si>
  <si>
    <t>Улаанбаатар хот</t>
  </si>
  <si>
    <t>Улсын төсвийн урсгал зардал</t>
  </si>
  <si>
    <t>Улсын төсвийн хөрөнгө оруулалт</t>
  </si>
  <si>
    <t>Нийт</t>
  </si>
  <si>
    <t xml:space="preserve">нийт төсөвт эзлэх  хувь </t>
  </si>
  <si>
    <t xml:space="preserve">нийт тендерт эзлэх хувь </t>
  </si>
  <si>
    <t>Нээлттэй тендер шалгаруулалтын тоо</t>
  </si>
  <si>
    <t>Харьцуулалтын аргаар зарласан тендерын тоо</t>
  </si>
  <si>
    <t>Шууд гэрээ байгуулах аргаар зарласан тендерийн тоо</t>
  </si>
  <si>
    <t>Гэрээ байгуулагдаж, барааг 100 % нийлүүлж, хүлээж авсан.</t>
  </si>
  <si>
    <t>ЦАГДААГИЙН ЕРӨНХИЙ ГАЗРЫН МЭДЭЭЛЭЛ, ШУУРХАЙ УДИРДЛАГЫН ТӨВИЙН 2019 ОНЫ ХУДАЛДАН АВАХ АЖИЛЛАГААНЫ ТАЙЛАНГИЙН ТОВЧОО</t>
  </si>
  <si>
    <t xml:space="preserve">Монгол улсын 2019 оны төсвийн тухай хуулийн 2 дугаар хавсралтаар батлагдсан төсөл арга хэмжээ. </t>
  </si>
  <si>
    <t xml:space="preserve">Хууль зүй, дотоод хэргийн сайдын 2018 оны А/228 тоот тушаалаар батлагдсан төлөвлөгөөний дагуу тайлагнасан. </t>
  </si>
  <si>
    <t>Л.ГАНБАЯР</t>
  </si>
  <si>
    <t>АХЛАХ НЯГТЛАН БОДОГЧ,ЦАГДААГИЙН АХЛАХ ДЭСЛЭГЧ</t>
  </si>
  <si>
    <t>4Ггц-ын утасгүй сүлжээний тархалтыг нэмэгдүүлэх</t>
  </si>
  <si>
    <t>Гэрээ байгуулагдаж, ажлын гүйцэтгэл 30 % -тай явагдаж байна.</t>
  </si>
  <si>
    <t>Топика ХХК, №ЦЕГМШУТ/         201901004</t>
  </si>
  <si>
    <t>Хамгийн сайн үнэлэгдсэн тендер,гэрээний хэрэгжилт 30%</t>
  </si>
  <si>
    <t>Кэй эй эйч ХХК,             №ЦЕГМШУТ/201901001</t>
  </si>
  <si>
    <t>Петростар ХХК,        №ЦЕГМШУТ/201901002</t>
  </si>
  <si>
    <t>Мэргэжлийн чихэвч</t>
  </si>
  <si>
    <t>Нягтруулгын төхөөрөмж</t>
  </si>
  <si>
    <t>Принтер</t>
  </si>
  <si>
    <t>Камерийн бичлэгийн төхөөрөмж</t>
  </si>
  <si>
    <t>Камерийн удирдлагын гар</t>
  </si>
  <si>
    <t>Компьютер                /иж бүрэн/</t>
  </si>
  <si>
    <t>Саммит компьютерс технологи ХХК,№ЦЕГМШУТ/201901003</t>
  </si>
  <si>
    <t>Энжинекс  ХХК,№ЦЕГМШУТ/201901004</t>
  </si>
  <si>
    <t>Тээвэр,       шатахуун</t>
  </si>
  <si>
    <t xml:space="preserve">                ЦАГДААГИЙН ЕРӨНХИЙ ГАЗРЫН МЭДЭЭЛЭЛ, ШУУРХАЙ УДИРДЛАГЫН ТӨВИЙН 2019 ОНЫ ХУДАЛДАН АВАХ АЖИЛЛАГААНЫ ЕРӨНХИЙ ТАЙЛАН</t>
  </si>
  <si>
    <t>БиСиТи ХХК, ЦЕГМШУТ/201901003</t>
  </si>
  <si>
    <t>үгүй</t>
  </si>
  <si>
    <t>Гэрээ байгуулагдсан ба бараа нийүүлэх хуваарийн дагуу барааг нийлүүлэхээр хүлээгдэж байна.</t>
  </si>
  <si>
    <t>30%.</t>
  </si>
  <si>
    <t xml:space="preserve">Хамгийн сайн тендерийг шалгаруулж, гэрээ байгуулж, барааг 100% хүлээн авсан. </t>
  </si>
  <si>
    <t>Харьцуулалтын аргаар тендер шалгаруулалт явуулж 4 оролцогчоос үнийн санал ирсэн. ТБОНӨБАҮХАТ хуулийн 28.3 дахь заалтыг үндэслэн гэрээ байгуулах эрх олгосон.</t>
  </si>
  <si>
    <t xml:space="preserve">Харьцуулалтын аргаар зарласан тендер шалгаруулалт амжилтгүй /үнийн санал ирээгүй/ болсон учир ТБОНӨБАҮХАТ хуулийн 33.4 дахь заалтыг үндэслэн гэрээ шууд байгуулсан. </t>
  </si>
  <si>
    <t xml:space="preserve">                       Э.ЧУЛУУНЦЭЦЭГ</t>
  </si>
  <si>
    <t>Нийлүүлэлтийн хуваарийн дагуу барааг хүлээн авахаар хүлээгдэж байна.</t>
  </si>
  <si>
    <t>Бичиг хэрэг</t>
  </si>
  <si>
    <t>ШХА</t>
  </si>
  <si>
    <t>Шууд худалдан авалтаар Таван богд менежмент ХХК, Зөв өнгө ХХК, Эрхэст жинс ХХК</t>
  </si>
  <si>
    <t>Б.ЭРДЭНЭНОМ</t>
  </si>
  <si>
    <t xml:space="preserve">                   Э.ЧУЛУУНЦЭЦЭГ</t>
  </si>
  <si>
    <t>МАЯГТ 5</t>
  </si>
  <si>
    <t>МАЯГТ 4</t>
  </si>
  <si>
    <t>МАЯГТ 3</t>
  </si>
  <si>
    <t>ТӨСВИЙН ЕРӨНХИЙЛӨН ЗАХИРАГЧИЙН 2019 ОНЫ ДОТООДЫН ҮЙЛДВЭРЭЭС БАРАА ХУДАЛДАН АВСАН ТАЙЛАН</t>
  </si>
  <si>
    <t>Төсөл арга хэмжээний нэр</t>
  </si>
  <si>
    <t>Санхүүжилтийн эх үүсвэр</t>
  </si>
  <si>
    <t>Бараа бүтээгдэхүүний ерөнхий ангилал</t>
  </si>
  <si>
    <t>Тухайн жил дотоодын үйлдвэрээс худалдан авсан бараа,бүтээгдэхүүний нэр</t>
  </si>
  <si>
    <t>хэмжих нэгж</t>
  </si>
  <si>
    <t>Гэрээний дүн</t>
  </si>
  <si>
    <t>Гүйцэтгэгчийн нэр,регистр</t>
  </si>
  <si>
    <t>байхгүй</t>
  </si>
  <si>
    <t>МАЯГТ 6</t>
  </si>
  <si>
    <t>2019 ОНД ЕРӨНХИЙ ГЭРЭЭНИЙ ЖУРМААР ХУДАЛДАН АВСАН БАРАА, ҮЙЛЧИЛГЭЭНИЙ ТАЙЛАН</t>
  </si>
  <si>
    <t>Захиалагч байгууллагын нэр</t>
  </si>
  <si>
    <t>Батлагдсан төсөв</t>
  </si>
  <si>
    <t>Ерөнхий гэрээ байгуулсан нийт дүн</t>
  </si>
  <si>
    <t>Ерөнхий гэрээ байгуулсан тоо</t>
  </si>
  <si>
    <t>Үндэслэл,тайлбар</t>
  </si>
  <si>
    <t>МАЯГТ 8</t>
  </si>
  <si>
    <t>БАЙХГҮЙ</t>
  </si>
  <si>
    <t>ДАРГА,ЦАГДААГИЙН ХУРАНДАА</t>
  </si>
  <si>
    <t xml:space="preserve">                          Б.ЭРДЭНЭНОМ</t>
  </si>
  <si>
    <t>Хөрөнгө болон улсын зардалд тусгагдсан арга хэмжээний тендерийн ерөнхий мэдээлэл</t>
  </si>
  <si>
    <t>Дарга: Б.Эрдэнэном</t>
  </si>
  <si>
    <t>Нягтлан бодогч Э.Чулуунцэцэг</t>
  </si>
  <si>
    <t xml:space="preserve">                                   </t>
  </si>
  <si>
    <t>2019 ОНЫ 06 ДУГААР САР</t>
  </si>
  <si>
    <t>Тухайн жилд худалдан авсан бараа, ажил, үйлчилгээний нэр</t>
  </si>
  <si>
    <t>Батлагдсан төсөвт өртөг, мян төг</t>
  </si>
  <si>
    <t>Гэрээний дүн,мян төг</t>
  </si>
  <si>
    <t>Тендер шалгаруулалтыг явуулсан журам</t>
  </si>
  <si>
    <t>Тендерт оролцохыг сонирхогчид тавьсан шалгуур үзүүлэлт</t>
  </si>
  <si>
    <t>Тендерт шалгарсан оролцогчийн товч мэдээлэл</t>
  </si>
  <si>
    <t>Тендерт шалгараагүй оролцогчийн товч мэдээлэл</t>
  </si>
  <si>
    <t>Шалгараагүй талаархи шалтгаан үндэслэл</t>
  </si>
  <si>
    <t>МШУТөвийн тоног төхөөрөмж</t>
  </si>
  <si>
    <t>Сүүлийн 2 жилийн санхүүгийн тайлан аудитлагдсан, өглөггүй, сүүлийн 2 жилд явуулсан ижил төстэй тендерийн арга хэмжээ</t>
  </si>
  <si>
    <t xml:space="preserve"> Топика ХХК, мэдээллийн технологийн чиглэлийн худалдаа, үйлчилгээ эрхэлдэг.</t>
  </si>
  <si>
    <t>Боди электроникс ХХК,мэдээллийн технологийн чиглэлийн худалдаа, үйлчилгээ эрхэлдэг.</t>
  </si>
  <si>
    <t xml:space="preserve">ТШӨХ -д заасан материал дутуу ирүүлсэн. </t>
  </si>
  <si>
    <t>Багаж тенхик хэрэгсэл</t>
  </si>
  <si>
    <t>багц 1</t>
  </si>
  <si>
    <t>Энжинекс ХХК</t>
  </si>
  <si>
    <t>Боди электроникс ХХК,</t>
  </si>
  <si>
    <t>ТБОНӨБАҮХАТХ-н 28.3 заалтаар хасагдсан.</t>
  </si>
  <si>
    <t>багц2</t>
  </si>
  <si>
    <t>Компьютер</t>
  </si>
  <si>
    <t>багц3</t>
  </si>
  <si>
    <t xml:space="preserve">Саммит компьютерс технологи ХХК, </t>
  </si>
  <si>
    <t>багц4</t>
  </si>
  <si>
    <t>Би си ти ХХК</t>
  </si>
  <si>
    <t>Нээлттэй тендер шалгаруулалтыг дахин зарлаж Би си ти ХХК-тай гэрээ байгуулсан.</t>
  </si>
  <si>
    <t>багц5</t>
  </si>
  <si>
    <t>багц6</t>
  </si>
  <si>
    <t>Сүүлийн 1 жилийн санхүүгийн тайлан аудитлагдсан, өглөггүй, сүүлийн 2 жилд явуулсан ижил төстэй тендерийн арга хэмжээ, туршлагын мэдээлэл</t>
  </si>
  <si>
    <t>Магнай трейд ХХК</t>
  </si>
  <si>
    <t xml:space="preserve"> Сод монгол ХХК, Петровис ХХК, Шунхлай трейд ХХК</t>
  </si>
  <si>
    <t>Сод монгол ХХК, Шунхлай трейд ХХК нь ТШӨХ -д заасан баримт дутуу ирүүлсэн, Петровис ТБОНӨБАҮХАТХ-н 28.3 заалтаар хасагдсан.</t>
  </si>
  <si>
    <t>Үнийн санал ирээгүй</t>
  </si>
  <si>
    <t>амжилтгүй</t>
  </si>
  <si>
    <t>Харьцуулалт амжилтгүй болсон тул Кэй эй эйч ХХК-тай гэрээ шууд байгуулсан. Энэ талаар Сангийн яамны Хууль эрх зүйн газрын худалдан авах ажиллагааны хэлтэст албан бичгээр мэдэгдсэн.</t>
  </si>
  <si>
    <t>ГАРГАСАН:АХЛАХ НЯГТЛАН БОДОГЧ,ЦАГДААГИЙН ДЭСЛЭГЧ                                     Э.ЧУЛУУНЦЭЦЭГ</t>
  </si>
  <si>
    <t>Хөрөнгийн зардал, хөрөнгө оруулалтын төсөл, арга хэмжээний төлөвлөгөө, гүйцэтгэл, концессын зүйлийн жагсаалт, гүйцэтгэл</t>
  </si>
  <si>
    <t/>
  </si>
  <si>
    <t xml:space="preserve">    2019 ОНЫ 06 дугаар сар</t>
  </si>
  <si>
    <t>Үзүүлэлт</t>
  </si>
  <si>
    <t>Эхлэх огноо</t>
  </si>
  <si>
    <t>Дуусах огноо</t>
  </si>
  <si>
    <t>Төсөвт өртөг</t>
  </si>
  <si>
    <t>Тухайн жилийн төсөв</t>
  </si>
  <si>
    <t>Тухайн жилийн санхүүжилт /өссөн дүнгээр/</t>
  </si>
  <si>
    <t>Зөрүү</t>
  </si>
  <si>
    <t>2019</t>
  </si>
  <si>
    <t xml:space="preserve">Шалгарсан компанитай гэрээ байгуулагдсан ба гүйцэтгэгч компаний ажлын гүйцэтгэл 40% явагдаж байна. </t>
  </si>
  <si>
    <t>Камерын утасгүй сүлжээ</t>
  </si>
  <si>
    <t>КО1 Төсөл</t>
  </si>
  <si>
    <t>КО2 Төсөл</t>
  </si>
  <si>
    <t>........................</t>
  </si>
  <si>
    <t>Стратегийн нөөц хөрөнгө</t>
  </si>
  <si>
    <t>Хүнсний нөөц</t>
  </si>
  <si>
    <t>Барааны нөөц</t>
  </si>
  <si>
    <t>Үрийн нөөц</t>
  </si>
  <si>
    <t>Өвс, тэжээлийн нөц</t>
  </si>
  <si>
    <t>Шатахууны нөөц</t>
  </si>
  <si>
    <t>Таваарын буудайн нөөц</t>
  </si>
  <si>
    <t>Машин техникийн нөөц</t>
  </si>
  <si>
    <t>Эм, эмнэлэгийн хэрэгслийн нөөц</t>
  </si>
  <si>
    <t>Бусад хөрөнгө</t>
  </si>
  <si>
    <t xml:space="preserve"> Амьтан, ургамал</t>
  </si>
  <si>
    <t xml:space="preserve"> Геологи хайгуул</t>
  </si>
  <si>
    <t>Материаллаг бус хөрөнгө</t>
  </si>
  <si>
    <t>Түүхэн үнэт зүйлс</t>
  </si>
  <si>
    <t xml:space="preserve"> Газар, байгалийн баялаг</t>
  </si>
  <si>
    <t xml:space="preserve">                Бусад</t>
  </si>
  <si>
    <t>Нийт 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</si>
</sst>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(* #,##0.00_);_(* \(#,##0.00\);_(* &quot;-&quot;??_);_(@_)"/>
    <numFmt numFmtId="164" formatCode="###\ ###\ ###\ ###.0"/>
    <numFmt numFmtId="165" formatCode="###,###.0"/>
    <numFmt numFmtId="166" formatCode="###,###,###.0"/>
    <numFmt numFmtId="167" formatCode="###\ ###\ ###.0"/>
    <numFmt numFmtId="168" formatCode="#,##0.0"/>
    <numFmt numFmtId="169" formatCode="yyyy\-mm\-dd;@"/>
    <numFmt numFmtId="170" formatCode="###\ ###.0"/>
    <numFmt numFmtId="171" formatCode="0.0"/>
    <numFmt numFmtId="172" formatCode="_(* #,##0.0_);_(* \(#,##0.0\);_(* &quot;-&quot;??_);_(@_)"/>
    <numFmt numFmtId="173" formatCode="_(* #,##0_);_(* \(#,##0\);_(* &quot;-&quot;??_);_(@_)"/>
    <numFmt numFmtId="174" formatCode="_(* #,##0.0_);_(* \(#,##0.0\);_(* &quot;-&quot;?_);_(@_)"/>
    <numFmt numFmtId="175" formatCode="0.00000000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1515FF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sz val="10"/>
      <color rgb="FF1515FF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</cellStyleXfs>
  <cellXfs count="269">
    <xf numFmtId="0" fontId="0" fillId="0" borderId="0" xfId="0"/>
    <xf numFmtId="0" fontId="1" fillId="0" borderId="0" xfId="0" applyFont="1"/>
    <xf numFmtId="0" fontId="1" fillId="0" borderId="0" xfId="0" applyFont="1" applyAlignme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Fill="1"/>
    <xf numFmtId="170" fontId="1" fillId="0" borderId="0" xfId="0" applyNumberFormat="1" applyFont="1" applyAlignment="1">
      <alignment horizontal="center"/>
    </xf>
    <xf numFmtId="170" fontId="1" fillId="0" borderId="0" xfId="0" applyNumberFormat="1" applyFont="1" applyFill="1" applyAlignment="1">
      <alignment horizontal="center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/>
    </xf>
    <xf numFmtId="169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167" fontId="1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8" fontId="1" fillId="0" borderId="10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center" wrapText="1"/>
    </xf>
    <xf numFmtId="169" fontId="1" fillId="0" borderId="16" xfId="0" applyNumberFormat="1" applyFont="1" applyBorder="1" applyAlignment="1">
      <alignment horizontal="center" vertical="center"/>
    </xf>
    <xf numFmtId="168" fontId="1" fillId="0" borderId="19" xfId="0" applyNumberFormat="1" applyFont="1" applyBorder="1" applyAlignment="1">
      <alignment horizontal="center" vertical="center" wrapText="1"/>
    </xf>
    <xf numFmtId="169" fontId="1" fillId="0" borderId="1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67" fontId="5" fillId="0" borderId="10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9" fontId="5" fillId="0" borderId="13" xfId="0" applyNumberFormat="1" applyFont="1" applyBorder="1" applyAlignment="1">
      <alignment horizontal="center" vertical="center"/>
    </xf>
    <xf numFmtId="167" fontId="6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165" fontId="6" fillId="0" borderId="13" xfId="0" applyNumberFormat="1" applyFont="1" applyBorder="1" applyAlignment="1">
      <alignment horizontal="center" vertical="center" wrapText="1"/>
    </xf>
    <xf numFmtId="166" fontId="6" fillId="0" borderId="13" xfId="0" applyNumberFormat="1" applyFont="1" applyBorder="1" applyAlignment="1">
      <alignment horizontal="center" vertical="center" wrapText="1"/>
    </xf>
    <xf numFmtId="167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 wrapText="1"/>
    </xf>
    <xf numFmtId="167" fontId="6" fillId="0" borderId="17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165" fontId="6" fillId="0" borderId="17" xfId="0" applyNumberFormat="1" applyFont="1" applyBorder="1" applyAlignment="1">
      <alignment horizontal="center" vertical="center" wrapText="1"/>
    </xf>
    <xf numFmtId="166" fontId="6" fillId="0" borderId="17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7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7" fontId="4" fillId="0" borderId="13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0" fillId="0" borderId="0" xfId="0" applyFont="1"/>
    <xf numFmtId="167" fontId="5" fillId="0" borderId="10" xfId="0" applyNumberFormat="1" applyFont="1" applyFill="1" applyBorder="1" applyAlignment="1">
      <alignment horizontal="center" vertical="center" wrapText="1"/>
    </xf>
    <xf numFmtId="167" fontId="5" fillId="0" borderId="13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67" fontId="6" fillId="0" borderId="19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165" fontId="6" fillId="0" borderId="19" xfId="0" applyNumberFormat="1" applyFont="1" applyBorder="1" applyAlignment="1">
      <alignment horizontal="center" vertical="center" wrapText="1"/>
    </xf>
    <xf numFmtId="168" fontId="6" fillId="0" borderId="19" xfId="0" applyNumberFormat="1" applyFont="1" applyBorder="1" applyAlignment="1">
      <alignment horizontal="center" vertical="center" wrapText="1"/>
    </xf>
    <xf numFmtId="171" fontId="5" fillId="0" borderId="13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/>
    <xf numFmtId="0" fontId="1" fillId="0" borderId="0" xfId="0" applyFont="1" applyFill="1" applyAlignment="1">
      <alignment horizontal="left" vertical="center"/>
    </xf>
    <xf numFmtId="164" fontId="1" fillId="0" borderId="0" xfId="0" applyNumberFormat="1" applyFont="1" applyFill="1" applyAlignment="1">
      <alignment horizontal="center" vertical="center"/>
    </xf>
    <xf numFmtId="167" fontId="1" fillId="0" borderId="0" xfId="0" applyNumberFormat="1" applyFont="1" applyFill="1" applyAlignment="1">
      <alignment horizontal="left" vertical="center"/>
    </xf>
    <xf numFmtId="164" fontId="2" fillId="0" borderId="0" xfId="0" applyNumberFormat="1" applyFont="1" applyAlignment="1">
      <alignment horizontal="center"/>
    </xf>
    <xf numFmtId="0" fontId="10" fillId="0" borderId="0" xfId="0" applyFont="1"/>
    <xf numFmtId="172" fontId="10" fillId="0" borderId="0" xfId="1" applyNumberFormat="1" applyFont="1"/>
    <xf numFmtId="172" fontId="10" fillId="0" borderId="0" xfId="0" applyNumberFormat="1" applyFont="1"/>
    <xf numFmtId="0" fontId="10" fillId="0" borderId="0" xfId="0" applyFont="1" applyAlignment="1">
      <alignment vertical="center"/>
    </xf>
    <xf numFmtId="9" fontId="10" fillId="0" borderId="0" xfId="2" applyFont="1"/>
    <xf numFmtId="43" fontId="4" fillId="0" borderId="0" xfId="1" applyFont="1"/>
    <xf numFmtId="0" fontId="10" fillId="0" borderId="0" xfId="0" applyFont="1" applyAlignment="1">
      <alignment horizontal="center" vertical="center"/>
    </xf>
    <xf numFmtId="43" fontId="10" fillId="0" borderId="0" xfId="1" applyFont="1"/>
    <xf numFmtId="0" fontId="4" fillId="0" borderId="24" xfId="0" applyFont="1" applyBorder="1" applyAlignment="1">
      <alignment horizontal="center" vertical="center" wrapText="1"/>
    </xf>
    <xf numFmtId="172" fontId="4" fillId="0" borderId="24" xfId="1" applyNumberFormat="1" applyFont="1" applyBorder="1" applyAlignment="1">
      <alignment horizontal="center" vertical="center" wrapText="1"/>
    </xf>
    <xf numFmtId="172" fontId="4" fillId="0" borderId="24" xfId="0" applyNumberFormat="1" applyFont="1" applyBorder="1" applyAlignment="1">
      <alignment horizontal="center" vertical="center" wrapText="1"/>
    </xf>
    <xf numFmtId="172" fontId="4" fillId="0" borderId="25" xfId="0" applyNumberFormat="1" applyFont="1" applyBorder="1" applyAlignment="1">
      <alignment horizontal="center" vertical="center" wrapText="1"/>
    </xf>
    <xf numFmtId="9" fontId="11" fillId="0" borderId="0" xfId="2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172" fontId="4" fillId="0" borderId="24" xfId="1" applyNumberFormat="1" applyFont="1" applyBorder="1" applyAlignment="1">
      <alignment vertical="center" wrapText="1"/>
    </xf>
    <xf numFmtId="172" fontId="4" fillId="0" borderId="26" xfId="1" applyNumberFormat="1" applyFont="1" applyBorder="1" applyAlignment="1">
      <alignment vertical="center" wrapText="1"/>
    </xf>
    <xf numFmtId="172" fontId="4" fillId="0" borderId="24" xfId="0" applyNumberFormat="1" applyFont="1" applyBorder="1" applyAlignment="1">
      <alignment vertical="center"/>
    </xf>
    <xf numFmtId="173" fontId="4" fillId="0" borderId="27" xfId="1" applyNumberFormat="1" applyFont="1" applyBorder="1" applyAlignment="1">
      <alignment vertical="center" wrapText="1"/>
    </xf>
    <xf numFmtId="173" fontId="4" fillId="0" borderId="24" xfId="1" applyNumberFormat="1" applyFont="1" applyBorder="1" applyAlignment="1">
      <alignment horizontal="center" vertical="center" wrapText="1"/>
    </xf>
    <xf numFmtId="9" fontId="10" fillId="0" borderId="24" xfId="2" applyFont="1" applyBorder="1" applyAlignment="1">
      <alignment horizontal="center" vertical="center"/>
    </xf>
    <xf numFmtId="9" fontId="10" fillId="0" borderId="0" xfId="2" applyFont="1" applyBorder="1" applyAlignment="1">
      <alignment horizontal="center" vertical="center"/>
    </xf>
    <xf numFmtId="43" fontId="4" fillId="2" borderId="0" xfId="1" applyFont="1" applyFill="1" applyAlignment="1">
      <alignment horizontal="center" vertical="center"/>
    </xf>
    <xf numFmtId="43" fontId="10" fillId="0" borderId="0" xfId="0" applyNumberFormat="1" applyFont="1"/>
    <xf numFmtId="43" fontId="4" fillId="0" borderId="0" xfId="1" applyFont="1" applyAlignment="1">
      <alignment horizontal="center" vertical="center"/>
    </xf>
    <xf numFmtId="43" fontId="7" fillId="0" borderId="0" xfId="1" applyFont="1"/>
    <xf numFmtId="43" fontId="12" fillId="0" borderId="0" xfId="1" applyFont="1"/>
    <xf numFmtId="0" fontId="12" fillId="3" borderId="24" xfId="0" applyFont="1" applyFill="1" applyBorder="1" applyAlignment="1">
      <alignment horizontal="center"/>
    </xf>
    <xf numFmtId="172" fontId="12" fillId="3" borderId="24" xfId="1" applyNumberFormat="1" applyFont="1" applyFill="1" applyBorder="1" applyAlignment="1">
      <alignment vertical="center"/>
    </xf>
    <xf numFmtId="172" fontId="12" fillId="3" borderId="24" xfId="0" applyNumberFormat="1" applyFont="1" applyFill="1" applyBorder="1" applyAlignment="1">
      <alignment vertical="center"/>
    </xf>
    <xf numFmtId="172" fontId="12" fillId="3" borderId="28" xfId="0" applyNumberFormat="1" applyFont="1" applyFill="1" applyBorder="1" applyAlignment="1">
      <alignment vertical="center"/>
    </xf>
    <xf numFmtId="173" fontId="12" fillId="3" borderId="24" xfId="0" applyNumberFormat="1" applyFont="1" applyFill="1" applyBorder="1" applyAlignment="1">
      <alignment vertical="center"/>
    </xf>
    <xf numFmtId="173" fontId="12" fillId="3" borderId="24" xfId="0" applyNumberFormat="1" applyFont="1" applyFill="1" applyBorder="1" applyAlignment="1">
      <alignment horizontal="center" vertical="center"/>
    </xf>
    <xf numFmtId="9" fontId="10" fillId="3" borderId="24" xfId="2" applyFont="1" applyFill="1" applyBorder="1" applyAlignment="1">
      <alignment horizontal="center" vertical="center"/>
    </xf>
    <xf numFmtId="9" fontId="10" fillId="4" borderId="0" xfId="2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4" fontId="2" fillId="0" borderId="0" xfId="0" applyNumberFormat="1" applyFont="1" applyAlignment="1"/>
    <xf numFmtId="0" fontId="5" fillId="0" borderId="13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31" xfId="0" applyBorder="1"/>
    <xf numFmtId="169" fontId="1" fillId="0" borderId="30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9" fontId="1" fillId="0" borderId="36" xfId="0" applyNumberFormat="1" applyFont="1" applyBorder="1" applyAlignment="1">
      <alignment horizontal="center" vertical="center"/>
    </xf>
    <xf numFmtId="9" fontId="10" fillId="0" borderId="36" xfId="2" applyFont="1" applyBorder="1" applyAlignment="1"/>
    <xf numFmtId="0" fontId="4" fillId="0" borderId="21" xfId="0" applyFont="1" applyBorder="1" applyAlignment="1">
      <alignment horizontal="center" vertical="center" wrapText="1"/>
    </xf>
    <xf numFmtId="174" fontId="1" fillId="0" borderId="10" xfId="1" applyNumberFormat="1" applyFont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vertical="center" wrapText="1"/>
    </xf>
    <xf numFmtId="167" fontId="4" fillId="3" borderId="10" xfId="0" applyNumberFormat="1" applyFont="1" applyFill="1" applyBorder="1" applyAlignment="1">
      <alignment horizontal="center" vertical="center" wrapText="1"/>
    </xf>
    <xf numFmtId="167" fontId="6" fillId="3" borderId="10" xfId="0" applyNumberFormat="1" applyFont="1" applyFill="1" applyBorder="1" applyAlignment="1">
      <alignment horizontal="center" vertical="center" wrapText="1"/>
    </xf>
    <xf numFmtId="0" fontId="6" fillId="3" borderId="10" xfId="0" applyNumberFormat="1" applyFont="1" applyFill="1" applyBorder="1" applyAlignment="1">
      <alignment horizontal="center" vertical="center" wrapText="1"/>
    </xf>
    <xf numFmtId="165" fontId="6" fillId="3" borderId="10" xfId="0" applyNumberFormat="1" applyFont="1" applyFill="1" applyBorder="1" applyAlignment="1">
      <alignment horizontal="center" vertical="center" wrapText="1"/>
    </xf>
    <xf numFmtId="166" fontId="6" fillId="3" borderId="10" xfId="0" applyNumberFormat="1" applyFont="1" applyFill="1" applyBorder="1" applyAlignment="1">
      <alignment horizontal="center" vertical="center" wrapText="1"/>
    </xf>
    <xf numFmtId="168" fontId="1" fillId="3" borderId="10" xfId="0" applyNumberFormat="1" applyFont="1" applyFill="1" applyBorder="1" applyAlignment="1">
      <alignment horizontal="center" vertical="center" wrapText="1"/>
    </xf>
    <xf numFmtId="168" fontId="1" fillId="3" borderId="10" xfId="0" applyNumberFormat="1" applyFont="1" applyFill="1" applyBorder="1" applyAlignment="1">
      <alignment vertical="center" wrapText="1"/>
    </xf>
    <xf numFmtId="0" fontId="1" fillId="3" borderId="21" xfId="0" applyFont="1" applyFill="1" applyBorder="1" applyAlignment="1">
      <alignment horizontal="center" vertical="center" wrapText="1"/>
    </xf>
    <xf numFmtId="167" fontId="1" fillId="3" borderId="13" xfId="0" applyNumberFormat="1" applyFont="1" applyFill="1" applyBorder="1" applyAlignment="1">
      <alignment horizontal="center" vertical="center" wrapText="1"/>
    </xf>
    <xf numFmtId="167" fontId="3" fillId="3" borderId="13" xfId="0" applyNumberFormat="1" applyFont="1" applyFill="1" applyBorder="1" applyAlignment="1">
      <alignment horizontal="center" vertical="center" wrapText="1"/>
    </xf>
    <xf numFmtId="167" fontId="6" fillId="3" borderId="13" xfId="0" applyNumberFormat="1" applyFont="1" applyFill="1" applyBorder="1" applyAlignment="1">
      <alignment horizontal="center" vertical="center" wrapText="1"/>
    </xf>
    <xf numFmtId="0" fontId="6" fillId="3" borderId="13" xfId="0" applyNumberFormat="1" applyFont="1" applyFill="1" applyBorder="1" applyAlignment="1">
      <alignment horizontal="center" vertical="center" wrapText="1"/>
    </xf>
    <xf numFmtId="165" fontId="6" fillId="3" borderId="13" xfId="0" applyNumberFormat="1" applyFont="1" applyFill="1" applyBorder="1" applyAlignment="1">
      <alignment horizontal="center" vertical="center" wrapText="1"/>
    </xf>
    <xf numFmtId="166" fontId="6" fillId="3" borderId="13" xfId="0" applyNumberFormat="1" applyFont="1" applyFill="1" applyBorder="1" applyAlignment="1">
      <alignment horizontal="center" vertical="center" wrapText="1"/>
    </xf>
    <xf numFmtId="168" fontId="1" fillId="3" borderId="13" xfId="0" applyNumberFormat="1" applyFont="1" applyFill="1" applyBorder="1" applyAlignment="1">
      <alignment horizontal="center" vertical="center" wrapText="1"/>
    </xf>
    <xf numFmtId="169" fontId="1" fillId="3" borderId="13" xfId="0" applyNumberFormat="1" applyFont="1" applyFill="1" applyBorder="1" applyAlignment="1">
      <alignment horizontal="center" vertical="center"/>
    </xf>
    <xf numFmtId="169" fontId="1" fillId="3" borderId="10" xfId="0" applyNumberFormat="1" applyFont="1" applyFill="1" applyBorder="1" applyAlignment="1">
      <alignment horizontal="center" vertical="center"/>
    </xf>
    <xf numFmtId="169" fontId="1" fillId="3" borderId="13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167" fontId="1" fillId="3" borderId="10" xfId="0" applyNumberFormat="1" applyFont="1" applyFill="1" applyBorder="1" applyAlignment="1">
      <alignment horizontal="center" vertical="center" wrapText="1"/>
    </xf>
    <xf numFmtId="167" fontId="3" fillId="3" borderId="10" xfId="0" applyNumberFormat="1" applyFont="1" applyFill="1" applyBorder="1" applyAlignment="1">
      <alignment horizontal="center" vertical="center" wrapText="1"/>
    </xf>
    <xf numFmtId="169" fontId="1" fillId="3" borderId="16" xfId="0" applyNumberFormat="1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 wrapText="1"/>
    </xf>
    <xf numFmtId="167" fontId="1" fillId="3" borderId="17" xfId="0" applyNumberFormat="1" applyFont="1" applyFill="1" applyBorder="1" applyAlignment="1">
      <alignment horizontal="center" vertical="center" wrapText="1"/>
    </xf>
    <xf numFmtId="167" fontId="5" fillId="3" borderId="17" xfId="0" applyNumberFormat="1" applyFont="1" applyFill="1" applyBorder="1" applyAlignment="1">
      <alignment horizontal="center" vertical="center" wrapText="1"/>
    </xf>
    <xf numFmtId="0" fontId="5" fillId="3" borderId="17" xfId="0" applyNumberFormat="1" applyFont="1" applyFill="1" applyBorder="1" applyAlignment="1">
      <alignment horizontal="center" vertical="center" wrapText="1"/>
    </xf>
    <xf numFmtId="165" fontId="5" fillId="3" borderId="17" xfId="0" applyNumberFormat="1" applyFont="1" applyFill="1" applyBorder="1" applyAlignment="1">
      <alignment horizontal="center" vertical="center" wrapText="1"/>
    </xf>
    <xf numFmtId="166" fontId="5" fillId="3" borderId="17" xfId="0" applyNumberFormat="1" applyFont="1" applyFill="1" applyBorder="1" applyAlignment="1">
      <alignment horizontal="center" vertical="center" wrapText="1"/>
    </xf>
    <xf numFmtId="168" fontId="5" fillId="3" borderId="13" xfId="0" applyNumberFormat="1" applyFont="1" applyFill="1" applyBorder="1" applyAlignment="1">
      <alignment horizontal="center" vertical="center" wrapText="1"/>
    </xf>
    <xf numFmtId="168" fontId="5" fillId="3" borderId="17" xfId="0" applyNumberFormat="1" applyFont="1" applyFill="1" applyBorder="1" applyAlignment="1">
      <alignment horizontal="center" vertical="center" wrapText="1"/>
    </xf>
    <xf numFmtId="168" fontId="5" fillId="3" borderId="16" xfId="0" applyNumberFormat="1" applyFont="1" applyFill="1" applyBorder="1" applyAlignment="1">
      <alignment horizontal="center" vertical="center" wrapText="1"/>
    </xf>
    <xf numFmtId="168" fontId="5" fillId="3" borderId="10" xfId="0" applyNumberFormat="1" applyFont="1" applyFill="1" applyBorder="1" applyAlignment="1">
      <alignment horizontal="center" vertical="center" wrapText="1"/>
    </xf>
    <xf numFmtId="169" fontId="5" fillId="3" borderId="13" xfId="0" applyNumberFormat="1" applyFont="1" applyFill="1" applyBorder="1" applyAlignment="1">
      <alignment horizontal="center" vertical="center"/>
    </xf>
    <xf numFmtId="169" fontId="5" fillId="3" borderId="10" xfId="0" applyNumberFormat="1" applyFont="1" applyFill="1" applyBorder="1" applyAlignment="1">
      <alignment horizontal="center" vertical="center"/>
    </xf>
    <xf numFmtId="169" fontId="1" fillId="3" borderId="17" xfId="0" applyNumberFormat="1" applyFont="1" applyFill="1" applyBorder="1" applyAlignment="1">
      <alignment horizontal="center" vertical="center"/>
    </xf>
    <xf numFmtId="167" fontId="6" fillId="0" borderId="7" xfId="0" applyNumberFormat="1" applyFont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67" fontId="1" fillId="0" borderId="17" xfId="0" applyNumberFormat="1" applyFont="1" applyBorder="1" applyAlignment="1">
      <alignment horizontal="center" vertical="center" wrapText="1"/>
    </xf>
    <xf numFmtId="9" fontId="10" fillId="0" borderId="24" xfId="2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72" fontId="4" fillId="0" borderId="10" xfId="1" applyNumberFormat="1" applyFont="1" applyBorder="1" applyAlignment="1">
      <alignment horizontal="center" vertical="center"/>
    </xf>
    <xf numFmtId="168" fontId="1" fillId="0" borderId="17" xfId="0" applyNumberFormat="1" applyFont="1" applyBorder="1" applyAlignment="1">
      <alignment horizontal="center" vertical="center" wrapText="1"/>
    </xf>
    <xf numFmtId="168" fontId="1" fillId="0" borderId="13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169" fontId="1" fillId="4" borderId="13" xfId="0" applyNumberFormat="1" applyFont="1" applyFill="1" applyBorder="1" applyAlignment="1">
      <alignment horizontal="center" vertical="center"/>
    </xf>
    <xf numFmtId="169" fontId="1" fillId="4" borderId="10" xfId="0" applyNumberFormat="1" applyFont="1" applyFill="1" applyBorder="1" applyAlignment="1">
      <alignment horizontal="center" vertical="center"/>
    </xf>
    <xf numFmtId="169" fontId="1" fillId="4" borderId="16" xfId="0" applyNumberFormat="1" applyFont="1" applyFill="1" applyBorder="1" applyAlignment="1">
      <alignment horizontal="center" vertical="center"/>
    </xf>
    <xf numFmtId="175" fontId="4" fillId="0" borderId="0" xfId="0" applyNumberFormat="1" applyFont="1"/>
    <xf numFmtId="168" fontId="1" fillId="0" borderId="13" xfId="0" applyNumberFormat="1" applyFont="1" applyBorder="1" applyAlignment="1">
      <alignment horizontal="center" vertical="center" wrapText="1"/>
    </xf>
    <xf numFmtId="172" fontId="4" fillId="4" borderId="26" xfId="1" applyNumberFormat="1" applyFont="1" applyFill="1" applyBorder="1" applyAlignment="1">
      <alignment vertical="center" wrapText="1"/>
    </xf>
    <xf numFmtId="172" fontId="4" fillId="4" borderId="24" xfId="0" applyNumberFormat="1" applyFont="1" applyFill="1" applyBorder="1" applyAlignment="1">
      <alignment vertical="center"/>
    </xf>
    <xf numFmtId="0" fontId="0" fillId="0" borderId="10" xfId="0" applyBorder="1"/>
    <xf numFmtId="0" fontId="0" fillId="0" borderId="0" xfId="0" applyAlignment="1"/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168" fontId="1" fillId="4" borderId="17" xfId="0" applyNumberFormat="1" applyFont="1" applyFill="1" applyBorder="1" applyAlignment="1">
      <alignment horizontal="center" vertical="center" wrapText="1"/>
    </xf>
    <xf numFmtId="168" fontId="1" fillId="4" borderId="13" xfId="0" applyNumberFormat="1" applyFont="1" applyFill="1" applyBorder="1" applyAlignment="1">
      <alignment horizontal="center" vertical="center" wrapText="1"/>
    </xf>
    <xf numFmtId="168" fontId="1" fillId="4" borderId="16" xfId="0" applyNumberFormat="1" applyFont="1" applyFill="1" applyBorder="1" applyAlignment="1">
      <alignment horizontal="center" vertical="center" wrapText="1"/>
    </xf>
    <xf numFmtId="168" fontId="1" fillId="0" borderId="17" xfId="0" applyNumberFormat="1" applyFont="1" applyBorder="1" applyAlignment="1">
      <alignment horizontal="center" vertical="center" wrapText="1"/>
    </xf>
    <xf numFmtId="168" fontId="1" fillId="0" borderId="16" xfId="0" applyNumberFormat="1" applyFont="1" applyBorder="1" applyAlignment="1">
      <alignment horizontal="center" vertical="center" wrapText="1"/>
    </xf>
    <xf numFmtId="168" fontId="1" fillId="0" borderId="13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textRotation="90" wrapText="1"/>
    </xf>
    <xf numFmtId="164" fontId="1" fillId="0" borderId="7" xfId="0" applyNumberFormat="1" applyFont="1" applyFill="1" applyBorder="1" applyAlignment="1">
      <alignment horizontal="center" vertical="center" textRotation="90" wrapText="1"/>
    </xf>
    <xf numFmtId="164" fontId="1" fillId="0" borderId="3" xfId="0" applyNumberFormat="1" applyFont="1" applyBorder="1" applyAlignment="1">
      <alignment horizontal="center" vertical="center" textRotation="90" wrapText="1"/>
    </xf>
    <xf numFmtId="164" fontId="1" fillId="0" borderId="7" xfId="0" applyNumberFormat="1" applyFont="1" applyBorder="1" applyAlignment="1">
      <alignment horizontal="center" vertical="center" textRotation="90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166" fontId="1" fillId="0" borderId="6" xfId="0" applyNumberFormat="1" applyFont="1" applyBorder="1" applyAlignment="1">
      <alignment horizontal="center" vertical="center" wrapText="1"/>
    </xf>
    <xf numFmtId="9" fontId="4" fillId="0" borderId="0" xfId="2" applyFont="1" applyBorder="1" applyAlignment="1">
      <alignment horizontal="center"/>
    </xf>
    <xf numFmtId="9" fontId="4" fillId="0" borderId="29" xfId="2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 vertical="center"/>
    </xf>
    <xf numFmtId="14" fontId="4" fillId="0" borderId="36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9" fontId="4" fillId="0" borderId="34" xfId="2" applyFont="1" applyBorder="1" applyAlignment="1">
      <alignment horizontal="center" vertical="center" wrapText="1"/>
    </xf>
    <xf numFmtId="9" fontId="4" fillId="0" borderId="35" xfId="2" applyFont="1" applyBorder="1" applyAlignment="1">
      <alignment horizontal="center" vertical="center" wrapText="1"/>
    </xf>
    <xf numFmtId="9" fontId="4" fillId="0" borderId="32" xfId="2" applyFont="1" applyBorder="1" applyAlignment="1">
      <alignment horizontal="center" vertical="center" wrapText="1"/>
    </xf>
    <xf numFmtId="9" fontId="4" fillId="0" borderId="33" xfId="2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wrapText="1"/>
    </xf>
    <xf numFmtId="14" fontId="4" fillId="0" borderId="29" xfId="0" applyNumberFormat="1" applyFont="1" applyBorder="1" applyAlignment="1">
      <alignment horizontal="left" vertical="center"/>
    </xf>
    <xf numFmtId="9" fontId="10" fillId="0" borderId="29" xfId="2" applyFont="1" applyBorder="1" applyAlignment="1">
      <alignment horizontal="center"/>
    </xf>
    <xf numFmtId="9" fontId="4" fillId="0" borderId="26" xfId="2" applyFont="1" applyBorder="1" applyAlignment="1">
      <alignment horizontal="center" vertical="center" wrapText="1"/>
    </xf>
    <xf numFmtId="9" fontId="4" fillId="0" borderId="27" xfId="2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4" fillId="0" borderId="38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/>
    <xf numFmtId="43" fontId="4" fillId="0" borderId="0" xfId="0" applyNumberFormat="1" applyFont="1" applyAlignment="1">
      <alignment horizontal="center"/>
    </xf>
    <xf numFmtId="0" fontId="15" fillId="0" borderId="0" xfId="3" applyFont="1" applyAlignment="1">
      <alignment horizontal="center" vertical="center" wrapText="1"/>
    </xf>
    <xf numFmtId="0" fontId="15" fillId="0" borderId="0" xfId="3" applyFont="1"/>
    <xf numFmtId="0" fontId="16" fillId="0" borderId="0" xfId="0" applyFont="1" applyAlignment="1">
      <alignment vertical="center"/>
    </xf>
    <xf numFmtId="43" fontId="16" fillId="0" borderId="0" xfId="0" applyNumberFormat="1" applyFont="1" applyAlignment="1">
      <alignment vertical="center"/>
    </xf>
    <xf numFmtId="0" fontId="15" fillId="0" borderId="0" xfId="3" applyFont="1" applyAlignment="1">
      <alignment horizontal="center"/>
    </xf>
    <xf numFmtId="0" fontId="16" fillId="0" borderId="38" xfId="0" applyFont="1" applyBorder="1" applyAlignment="1">
      <alignment horizontal="center"/>
    </xf>
    <xf numFmtId="0" fontId="15" fillId="0" borderId="39" xfId="3" applyFont="1" applyBorder="1" applyAlignment="1">
      <alignment horizontal="center" vertical="center" wrapText="1"/>
    </xf>
    <xf numFmtId="49" fontId="15" fillId="0" borderId="39" xfId="3" applyNumberFormat="1" applyFont="1" applyBorder="1" applyAlignment="1">
      <alignment horizontal="center" vertical="center"/>
    </xf>
    <xf numFmtId="0" fontId="15" fillId="0" borderId="39" xfId="3" applyFont="1" applyBorder="1" applyAlignment="1">
      <alignment horizontal="right" vertical="center" wrapText="1"/>
    </xf>
    <xf numFmtId="0" fontId="15" fillId="0" borderId="40" xfId="3" applyFont="1" applyBorder="1" applyAlignment="1">
      <alignment horizontal="center" vertical="center" wrapText="1"/>
    </xf>
    <xf numFmtId="0" fontId="15" fillId="0" borderId="41" xfId="3" applyFont="1" applyBorder="1" applyAlignment="1">
      <alignment horizontal="center" vertical="center" wrapText="1"/>
    </xf>
    <xf numFmtId="0" fontId="15" fillId="0" borderId="39" xfId="3" applyFont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eception4/My%20Documents/Downloads/&#1061;&#1047;&#1044;&#1061;&#1071;-2017%20&#1085;&#1101;&#1075;&#1090;&#1075;&#1101;&#1089;&#1101;&#1085;-2018,02,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ягт1-2017 давсан орлого "/>
      <sheetName val="Маягт3-ХО"/>
      <sheetName val="Маягт4"/>
      <sheetName val="Маягт5"/>
      <sheetName val="Маягт6"/>
      <sheetName val="Маягт7"/>
      <sheetName val="Маягт8"/>
      <sheetName val="Үнэлгээ"/>
      <sheetName val="маягт3-урсгал"/>
      <sheetName val="маягт 3 орлого, "/>
      <sheetName val="маягт 3 орон нутаг "/>
      <sheetName val="маягт 3 ТӨҮГ "/>
      <sheetName val="маягт1 ТӨҮГ-2018 "/>
    </sheetNames>
    <sheetDataSet>
      <sheetData sheetId="0"/>
      <sheetData sheetId="1">
        <row r="9">
          <cell r="E9">
            <v>33334773.707000002</v>
          </cell>
        </row>
      </sheetData>
      <sheetData sheetId="2">
        <row r="5">
          <cell r="C5">
            <v>74833100</v>
          </cell>
        </row>
        <row r="6">
          <cell r="C6">
            <v>61052196.859999999</v>
          </cell>
        </row>
        <row r="8">
          <cell r="C8">
            <v>6473730</v>
          </cell>
        </row>
        <row r="9">
          <cell r="C9">
            <v>886739</v>
          </cell>
        </row>
      </sheetData>
      <sheetData sheetId="3"/>
      <sheetData sheetId="4"/>
      <sheetData sheetId="5"/>
      <sheetData sheetId="6"/>
      <sheetData sheetId="7"/>
      <sheetData sheetId="8">
        <row r="9">
          <cell r="E9">
            <v>59152861.830999993</v>
          </cell>
        </row>
      </sheetData>
      <sheetData sheetId="9">
        <row r="9">
          <cell r="E9">
            <v>6460075</v>
          </cell>
        </row>
      </sheetData>
      <sheetData sheetId="10"/>
      <sheetData sheetId="11">
        <row r="9">
          <cell r="E9">
            <v>854819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topLeftCell="A13" workbookViewId="0">
      <selection activeCell="E35" sqref="E35"/>
    </sheetView>
  </sheetViews>
  <sheetFormatPr defaultRowHeight="12.75" x14ac:dyDescent="0.2"/>
  <cols>
    <col min="1" max="1" width="5.85546875" style="116" customWidth="1"/>
    <col min="2" max="2" width="20.7109375" style="73" customWidth="1"/>
    <col min="3" max="3" width="11.7109375" style="74" customWidth="1"/>
    <col min="4" max="4" width="10.85546875" style="74" customWidth="1"/>
    <col min="5" max="5" width="15.28515625" style="73" customWidth="1"/>
    <col min="6" max="6" width="26.85546875" style="73" customWidth="1"/>
    <col min="7" max="7" width="30.85546875" style="73" customWidth="1"/>
    <col min="8" max="8" width="24.42578125" style="73" customWidth="1"/>
    <col min="9" max="9" width="32.28515625" style="73" customWidth="1"/>
    <col min="10" max="16384" width="9.140625" style="73"/>
  </cols>
  <sheetData>
    <row r="1" spans="1:9" x14ac:dyDescent="0.2">
      <c r="A1" s="243" t="s">
        <v>131</v>
      </c>
      <c r="B1" s="243"/>
      <c r="C1" s="243"/>
      <c r="D1" s="243"/>
      <c r="E1" s="243"/>
      <c r="F1" s="243"/>
      <c r="G1" s="243"/>
      <c r="H1" s="243"/>
      <c r="I1" s="243"/>
    </row>
    <row r="2" spans="1:9" s="116" customFormat="1" x14ac:dyDescent="0.25">
      <c r="A2" s="244" t="s">
        <v>132</v>
      </c>
      <c r="B2" s="244"/>
      <c r="C2" s="244"/>
      <c r="F2" s="245"/>
    </row>
    <row r="3" spans="1:9" s="116" customFormat="1" hidden="1" x14ac:dyDescent="0.25">
      <c r="A3" s="244" t="s">
        <v>133</v>
      </c>
      <c r="B3" s="244"/>
      <c r="C3" s="244"/>
    </row>
    <row r="4" spans="1:9" x14ac:dyDescent="0.2">
      <c r="D4" s="246" t="s">
        <v>134</v>
      </c>
      <c r="E4" s="246"/>
      <c r="F4" s="246"/>
      <c r="G4" s="246"/>
      <c r="I4" s="247" t="s">
        <v>135</v>
      </c>
    </row>
    <row r="5" spans="1:9" s="116" customFormat="1" ht="63.75" x14ac:dyDescent="0.25">
      <c r="A5" s="248" t="s">
        <v>0</v>
      </c>
      <c r="B5" s="249" t="s">
        <v>136</v>
      </c>
      <c r="C5" s="249" t="s">
        <v>137</v>
      </c>
      <c r="D5" s="249" t="s">
        <v>138</v>
      </c>
      <c r="E5" s="249" t="s">
        <v>139</v>
      </c>
      <c r="F5" s="249" t="s">
        <v>140</v>
      </c>
      <c r="G5" s="249" t="s">
        <v>141</v>
      </c>
      <c r="H5" s="249" t="s">
        <v>142</v>
      </c>
      <c r="I5" s="249" t="s">
        <v>143</v>
      </c>
    </row>
    <row r="6" spans="1:9" s="116" customFormat="1" ht="76.5" x14ac:dyDescent="0.25">
      <c r="A6" s="248">
        <v>1</v>
      </c>
      <c r="B6" s="177" t="s">
        <v>144</v>
      </c>
      <c r="C6" s="178">
        <v>423800</v>
      </c>
      <c r="D6" s="178">
        <v>416874.23800000001</v>
      </c>
      <c r="E6" s="249" t="s">
        <v>22</v>
      </c>
      <c r="F6" s="250" t="s">
        <v>145</v>
      </c>
      <c r="G6" s="177" t="s">
        <v>146</v>
      </c>
      <c r="H6" s="177" t="s">
        <v>147</v>
      </c>
      <c r="I6" s="177" t="s">
        <v>148</v>
      </c>
    </row>
    <row r="7" spans="1:9" s="116" customFormat="1" x14ac:dyDescent="0.25">
      <c r="A7" s="248">
        <v>2</v>
      </c>
      <c r="B7" s="251" t="s">
        <v>149</v>
      </c>
      <c r="C7" s="178">
        <v>70440</v>
      </c>
      <c r="D7" s="178">
        <f>+D8+D9+D10</f>
        <v>53313.5</v>
      </c>
      <c r="E7" s="249" t="s">
        <v>22</v>
      </c>
      <c r="F7" s="252"/>
      <c r="G7" s="177"/>
      <c r="H7" s="177"/>
      <c r="I7" s="177"/>
    </row>
    <row r="8" spans="1:9" s="116" customFormat="1" ht="25.5" x14ac:dyDescent="0.25">
      <c r="A8" s="248">
        <v>2.1</v>
      </c>
      <c r="B8" s="177" t="s">
        <v>84</v>
      </c>
      <c r="C8" s="178" t="s">
        <v>150</v>
      </c>
      <c r="D8" s="178">
        <v>19254.599999999999</v>
      </c>
      <c r="E8" s="249"/>
      <c r="F8" s="252"/>
      <c r="G8" s="177" t="s">
        <v>151</v>
      </c>
      <c r="H8" s="177" t="s">
        <v>152</v>
      </c>
      <c r="I8" s="177" t="s">
        <v>153</v>
      </c>
    </row>
    <row r="9" spans="1:9" s="116" customFormat="1" ht="25.5" x14ac:dyDescent="0.25">
      <c r="A9" s="248">
        <v>2.2000000000000002</v>
      </c>
      <c r="B9" s="177" t="s">
        <v>85</v>
      </c>
      <c r="C9" s="178" t="s">
        <v>154</v>
      </c>
      <c r="D9" s="178">
        <v>4741.7</v>
      </c>
      <c r="E9" s="249"/>
      <c r="F9" s="252"/>
      <c r="G9" s="177" t="s">
        <v>151</v>
      </c>
      <c r="H9" s="177"/>
      <c r="I9" s="177"/>
    </row>
    <row r="10" spans="1:9" s="116" customFormat="1" ht="25.5" x14ac:dyDescent="0.25">
      <c r="A10" s="248">
        <v>2.2999999999999998</v>
      </c>
      <c r="B10" s="177" t="s">
        <v>155</v>
      </c>
      <c r="C10" s="178" t="s">
        <v>156</v>
      </c>
      <c r="D10" s="178">
        <v>29317.200000000001</v>
      </c>
      <c r="E10" s="249"/>
      <c r="F10" s="252"/>
      <c r="G10" s="177" t="s">
        <v>157</v>
      </c>
      <c r="H10" s="177"/>
      <c r="I10" s="177"/>
    </row>
    <row r="11" spans="1:9" s="116" customFormat="1" x14ac:dyDescent="0.25">
      <c r="A11" s="248">
        <v>2.4</v>
      </c>
      <c r="B11" s="177" t="s">
        <v>86</v>
      </c>
      <c r="C11" s="178" t="s">
        <v>158</v>
      </c>
      <c r="D11" s="178"/>
      <c r="E11" s="249"/>
      <c r="F11" s="252"/>
      <c r="G11" s="177" t="s">
        <v>159</v>
      </c>
      <c r="H11" s="250" t="s">
        <v>160</v>
      </c>
      <c r="I11" s="177"/>
    </row>
    <row r="12" spans="1:9" s="116" customFormat="1" ht="25.5" x14ac:dyDescent="0.25">
      <c r="A12" s="248">
        <v>2.5</v>
      </c>
      <c r="B12" s="177" t="s">
        <v>87</v>
      </c>
      <c r="C12" s="178" t="s">
        <v>161</v>
      </c>
      <c r="D12" s="178"/>
      <c r="E12" s="249"/>
      <c r="F12" s="252"/>
      <c r="G12" s="177" t="s">
        <v>159</v>
      </c>
      <c r="H12" s="252"/>
      <c r="I12" s="177"/>
    </row>
    <row r="13" spans="1:9" s="116" customFormat="1" ht="25.5" x14ac:dyDescent="0.25">
      <c r="A13" s="248">
        <v>2.6</v>
      </c>
      <c r="B13" s="177" t="s">
        <v>88</v>
      </c>
      <c r="C13" s="178" t="s">
        <v>162</v>
      </c>
      <c r="D13" s="178"/>
      <c r="E13" s="249"/>
      <c r="F13" s="253"/>
      <c r="G13" s="177" t="s">
        <v>159</v>
      </c>
      <c r="H13" s="253"/>
      <c r="I13" s="177"/>
    </row>
    <row r="14" spans="1:9" s="116" customFormat="1" ht="76.5" x14ac:dyDescent="0.25">
      <c r="A14" s="248">
        <v>3</v>
      </c>
      <c r="B14" s="251" t="s">
        <v>23</v>
      </c>
      <c r="C14" s="178">
        <v>24577.1</v>
      </c>
      <c r="D14" s="178"/>
      <c r="E14" s="248" t="s">
        <v>25</v>
      </c>
      <c r="F14" s="250" t="s">
        <v>163</v>
      </c>
      <c r="G14" s="177" t="s">
        <v>164</v>
      </c>
      <c r="H14" s="177" t="s">
        <v>165</v>
      </c>
      <c r="I14" s="177" t="s">
        <v>166</v>
      </c>
    </row>
    <row r="15" spans="1:9" s="116" customFormat="1" ht="102" x14ac:dyDescent="0.25">
      <c r="A15" s="248">
        <v>4</v>
      </c>
      <c r="B15" s="177" t="s">
        <v>26</v>
      </c>
      <c r="C15" s="178">
        <v>42000</v>
      </c>
      <c r="D15" s="178"/>
      <c r="E15" s="248" t="s">
        <v>25</v>
      </c>
      <c r="F15" s="253"/>
      <c r="G15" s="177" t="s">
        <v>167</v>
      </c>
      <c r="H15" s="177" t="s">
        <v>168</v>
      </c>
      <c r="I15" s="177" t="s">
        <v>169</v>
      </c>
    </row>
    <row r="18" spans="1:9" s="255" customFormat="1" x14ac:dyDescent="0.2">
      <c r="A18" s="254" t="s">
        <v>170</v>
      </c>
      <c r="B18" s="254"/>
      <c r="C18" s="254"/>
      <c r="D18" s="254"/>
      <c r="E18" s="254"/>
      <c r="F18" s="254"/>
      <c r="G18" s="254"/>
      <c r="H18" s="254"/>
      <c r="I18" s="254"/>
    </row>
    <row r="19" spans="1:9" x14ac:dyDescent="0.2">
      <c r="C19" s="256"/>
    </row>
    <row r="20" spans="1:9" x14ac:dyDescent="0.2">
      <c r="C20" s="256"/>
    </row>
  </sheetData>
  <mergeCells count="6">
    <mergeCell ref="A1:I1"/>
    <mergeCell ref="D4:G4"/>
    <mergeCell ref="F6:F13"/>
    <mergeCell ref="H11:H13"/>
    <mergeCell ref="F14:F15"/>
    <mergeCell ref="A18:I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opLeftCell="A22" zoomScaleNormal="100" workbookViewId="0">
      <selection activeCell="J47" sqref="J47"/>
    </sheetView>
  </sheetViews>
  <sheetFormatPr defaultRowHeight="12.75" x14ac:dyDescent="0.2"/>
  <cols>
    <col min="1" max="1" width="5.42578125" style="73" customWidth="1"/>
    <col min="2" max="2" width="13.28515625" style="73" customWidth="1"/>
    <col min="3" max="3" width="11.5703125" style="73" customWidth="1"/>
    <col min="4" max="4" width="7.42578125" style="73" customWidth="1"/>
    <col min="5" max="5" width="13.5703125" style="73" customWidth="1"/>
    <col min="6" max="7" width="9.140625" style="73" hidden="1" customWidth="1"/>
    <col min="8" max="8" width="11.42578125" style="73" hidden="1" customWidth="1"/>
    <col min="9" max="9" width="0.5703125" style="73" hidden="1" customWidth="1"/>
    <col min="10" max="10" width="15.42578125" style="73" customWidth="1"/>
    <col min="11" max="11" width="5.5703125" style="73" customWidth="1"/>
    <col min="12" max="12" width="13.7109375" style="73" customWidth="1"/>
    <col min="13" max="13" width="6.42578125" style="74" customWidth="1"/>
    <col min="14" max="14" width="10.85546875" style="73" customWidth="1"/>
    <col min="15" max="15" width="12" style="73" customWidth="1"/>
    <col min="16" max="16" width="12.140625" style="73" customWidth="1"/>
    <col min="17" max="17" width="11.7109375" style="73" customWidth="1"/>
    <col min="18" max="18" width="10.42578125" style="73" customWidth="1"/>
    <col min="19" max="19" width="23.5703125" style="73" customWidth="1"/>
    <col min="20" max="16384" width="9.140625" style="73"/>
  </cols>
  <sheetData>
    <row r="1" spans="1:19" x14ac:dyDescent="0.2">
      <c r="A1" s="2"/>
      <c r="B1" s="1"/>
      <c r="C1" s="3"/>
      <c r="D1" s="4"/>
      <c r="E1" s="3"/>
      <c r="F1" s="3"/>
      <c r="G1" s="5"/>
      <c r="H1" s="6"/>
      <c r="I1" s="7"/>
      <c r="J1" s="8"/>
      <c r="K1" s="8"/>
      <c r="L1" s="8"/>
      <c r="M1" s="9"/>
      <c r="N1" s="1"/>
      <c r="O1" s="1"/>
      <c r="P1" s="1"/>
      <c r="Q1" s="1"/>
      <c r="R1" s="1"/>
      <c r="S1" s="9" t="s">
        <v>110</v>
      </c>
    </row>
    <row r="2" spans="1:19" x14ac:dyDescent="0.2">
      <c r="A2" s="199" t="s">
        <v>93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9"/>
    </row>
    <row r="3" spans="1:19" x14ac:dyDescent="0.2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218"/>
      <c r="S3" s="218"/>
    </row>
    <row r="4" spans="1:19" ht="13.5" thickBot="1" x14ac:dyDescent="0.25">
      <c r="A4" s="219" t="s">
        <v>63</v>
      </c>
      <c r="B4" s="219"/>
      <c r="C4" s="3"/>
      <c r="D4" s="4"/>
      <c r="E4" s="3"/>
      <c r="F4" s="3"/>
      <c r="G4" s="5"/>
      <c r="H4" s="6"/>
      <c r="I4" s="7"/>
      <c r="J4" s="8"/>
      <c r="K4" s="8"/>
      <c r="L4" s="8"/>
      <c r="M4" s="9"/>
      <c r="N4" s="1"/>
      <c r="O4" s="1"/>
      <c r="P4" s="1"/>
      <c r="Q4" s="1"/>
      <c r="R4" s="127"/>
      <c r="S4" s="127">
        <v>43650</v>
      </c>
    </row>
    <row r="5" spans="1:19" x14ac:dyDescent="0.2">
      <c r="A5" s="200" t="s">
        <v>0</v>
      </c>
      <c r="B5" s="202" t="s">
        <v>1</v>
      </c>
      <c r="C5" s="204" t="s">
        <v>2</v>
      </c>
      <c r="D5" s="206" t="s">
        <v>20</v>
      </c>
      <c r="E5" s="208" t="s">
        <v>3</v>
      </c>
      <c r="F5" s="210" t="s">
        <v>4</v>
      </c>
      <c r="G5" s="212" t="s">
        <v>5</v>
      </c>
      <c r="H5" s="214" t="s">
        <v>6</v>
      </c>
      <c r="I5" s="216" t="s">
        <v>7</v>
      </c>
      <c r="J5" s="208" t="s">
        <v>8</v>
      </c>
      <c r="K5" s="208" t="s">
        <v>19</v>
      </c>
      <c r="L5" s="208" t="s">
        <v>9</v>
      </c>
      <c r="M5" s="208" t="s">
        <v>10</v>
      </c>
      <c r="N5" s="202" t="s">
        <v>11</v>
      </c>
      <c r="O5" s="202"/>
      <c r="P5" s="202"/>
      <c r="Q5" s="202"/>
      <c r="R5" s="202"/>
      <c r="S5" s="220" t="s">
        <v>12</v>
      </c>
    </row>
    <row r="6" spans="1:19" ht="88.5" thickBot="1" x14ac:dyDescent="0.25">
      <c r="A6" s="201"/>
      <c r="B6" s="203"/>
      <c r="C6" s="205"/>
      <c r="D6" s="207"/>
      <c r="E6" s="209"/>
      <c r="F6" s="211"/>
      <c r="G6" s="213"/>
      <c r="H6" s="215"/>
      <c r="I6" s="217"/>
      <c r="J6" s="209"/>
      <c r="K6" s="209"/>
      <c r="L6" s="209"/>
      <c r="M6" s="209"/>
      <c r="N6" s="13" t="s">
        <v>13</v>
      </c>
      <c r="O6" s="13" t="s">
        <v>18</v>
      </c>
      <c r="P6" s="13" t="s">
        <v>14</v>
      </c>
      <c r="Q6" s="13" t="s">
        <v>15</v>
      </c>
      <c r="R6" s="13" t="s">
        <v>16</v>
      </c>
      <c r="S6" s="221"/>
    </row>
    <row r="7" spans="1:19" x14ac:dyDescent="0.2">
      <c r="A7" s="14">
        <v>1</v>
      </c>
      <c r="B7" s="15">
        <v>2</v>
      </c>
      <c r="C7" s="15">
        <v>3</v>
      </c>
      <c r="D7" s="16">
        <v>4</v>
      </c>
      <c r="E7" s="15">
        <v>5</v>
      </c>
      <c r="F7" s="15">
        <v>6</v>
      </c>
      <c r="G7" s="17">
        <v>6</v>
      </c>
      <c r="H7" s="18">
        <v>7</v>
      </c>
      <c r="I7" s="19">
        <v>8</v>
      </c>
      <c r="J7" s="15">
        <v>9</v>
      </c>
      <c r="K7" s="15">
        <v>10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20">
        <v>17</v>
      </c>
    </row>
    <row r="8" spans="1:19" ht="25.5" x14ac:dyDescent="0.2">
      <c r="A8" s="23"/>
      <c r="B8" s="34" t="s">
        <v>31</v>
      </c>
      <c r="C8" s="52">
        <f>+C9+C16+C18</f>
        <v>137017.1</v>
      </c>
      <c r="D8" s="53"/>
      <c r="E8" s="52">
        <f>+E9+E16+E18</f>
        <v>132436.1</v>
      </c>
      <c r="F8" s="15"/>
      <c r="G8" s="17"/>
      <c r="H8" s="18"/>
      <c r="I8" s="19"/>
      <c r="J8" s="15"/>
      <c r="K8" s="15"/>
      <c r="L8" s="15"/>
      <c r="M8" s="15"/>
      <c r="N8" s="15"/>
      <c r="O8" s="15"/>
      <c r="P8" s="15"/>
      <c r="Q8" s="15"/>
      <c r="R8" s="15"/>
      <c r="S8" s="27"/>
    </row>
    <row r="9" spans="1:19" ht="27" customHeight="1" x14ac:dyDescent="0.2">
      <c r="A9" s="131">
        <v>1.1000000000000001</v>
      </c>
      <c r="B9" s="132" t="s">
        <v>21</v>
      </c>
      <c r="C9" s="133">
        <f>+C10+C13+C14+C15+C11+C12</f>
        <v>70440</v>
      </c>
      <c r="D9" s="133"/>
      <c r="E9" s="133">
        <f t="shared" ref="E9" si="0">+E10+E13+E14+E15+E11+E12</f>
        <v>65859</v>
      </c>
      <c r="F9" s="134"/>
      <c r="G9" s="135"/>
      <c r="H9" s="136"/>
      <c r="I9" s="137"/>
      <c r="J9" s="138"/>
      <c r="K9" s="138"/>
      <c r="L9" s="138"/>
      <c r="M9" s="138" t="s">
        <v>22</v>
      </c>
      <c r="N9" s="139"/>
      <c r="O9" s="139"/>
      <c r="P9" s="139"/>
      <c r="Q9" s="139"/>
      <c r="R9" s="139"/>
      <c r="S9" s="139"/>
    </row>
    <row r="10" spans="1:19" ht="40.5" customHeight="1" x14ac:dyDescent="0.2">
      <c r="A10" s="170"/>
      <c r="B10" s="177" t="s">
        <v>84</v>
      </c>
      <c r="C10" s="178">
        <v>21240</v>
      </c>
      <c r="D10" s="54"/>
      <c r="E10" s="178">
        <v>19254.599999999999</v>
      </c>
      <c r="F10" s="39"/>
      <c r="G10" s="40"/>
      <c r="H10" s="41"/>
      <c r="I10" s="42"/>
      <c r="J10" s="26" t="s">
        <v>91</v>
      </c>
      <c r="K10" s="180" t="s">
        <v>24</v>
      </c>
      <c r="L10" s="196" t="s">
        <v>72</v>
      </c>
      <c r="M10" s="180" t="s">
        <v>22</v>
      </c>
      <c r="N10" s="22">
        <v>43480</v>
      </c>
      <c r="O10" s="22">
        <v>43522</v>
      </c>
      <c r="P10" s="182">
        <v>43522</v>
      </c>
      <c r="Q10" s="22">
        <v>43574</v>
      </c>
      <c r="R10" s="22">
        <v>43636</v>
      </c>
      <c r="S10" s="193" t="s">
        <v>98</v>
      </c>
    </row>
    <row r="11" spans="1:19" ht="40.5" customHeight="1" x14ac:dyDescent="0.2">
      <c r="A11" s="170"/>
      <c r="B11" s="177" t="s">
        <v>85</v>
      </c>
      <c r="C11" s="178">
        <v>5000</v>
      </c>
      <c r="D11" s="54"/>
      <c r="E11" s="178">
        <v>4741.7</v>
      </c>
      <c r="F11" s="39"/>
      <c r="G11" s="40"/>
      <c r="H11" s="41"/>
      <c r="I11" s="42"/>
      <c r="J11" s="26" t="s">
        <v>91</v>
      </c>
      <c r="K11" s="180" t="s">
        <v>24</v>
      </c>
      <c r="L11" s="197"/>
      <c r="M11" s="180" t="s">
        <v>22</v>
      </c>
      <c r="N11" s="22">
        <v>43480</v>
      </c>
      <c r="O11" s="22">
        <v>43522</v>
      </c>
      <c r="P11" s="182">
        <v>43522</v>
      </c>
      <c r="Q11" s="22">
        <v>43574</v>
      </c>
      <c r="R11" s="22">
        <v>43636</v>
      </c>
      <c r="S11" s="195"/>
    </row>
    <row r="12" spans="1:19" ht="62.25" customHeight="1" x14ac:dyDescent="0.2">
      <c r="A12" s="170"/>
      <c r="B12" s="177" t="s">
        <v>89</v>
      </c>
      <c r="C12" s="178">
        <v>30400</v>
      </c>
      <c r="D12" s="54"/>
      <c r="E12" s="178">
        <v>29317.200000000001</v>
      </c>
      <c r="F12" s="39"/>
      <c r="G12" s="40"/>
      <c r="H12" s="41"/>
      <c r="I12" s="42"/>
      <c r="J12" s="26" t="s">
        <v>90</v>
      </c>
      <c r="K12" s="180" t="s">
        <v>24</v>
      </c>
      <c r="L12" s="197"/>
      <c r="M12" s="180" t="s">
        <v>22</v>
      </c>
      <c r="N12" s="22">
        <v>43480</v>
      </c>
      <c r="O12" s="31">
        <v>43522</v>
      </c>
      <c r="P12" s="184">
        <v>43522</v>
      </c>
      <c r="Q12" s="31">
        <v>43574</v>
      </c>
      <c r="R12" s="31">
        <v>43636</v>
      </c>
      <c r="S12" s="195"/>
    </row>
    <row r="13" spans="1:19" ht="36.75" customHeight="1" x14ac:dyDescent="0.2">
      <c r="A13" s="129"/>
      <c r="B13" s="177" t="s">
        <v>86</v>
      </c>
      <c r="C13" s="130">
        <v>1500</v>
      </c>
      <c r="D13" s="54"/>
      <c r="E13" s="178">
        <f>1292500/1000</f>
        <v>1292.5</v>
      </c>
      <c r="F13" s="39"/>
      <c r="G13" s="40"/>
      <c r="H13" s="41"/>
      <c r="I13" s="42"/>
      <c r="J13" s="26" t="s">
        <v>94</v>
      </c>
      <c r="K13" s="180" t="s">
        <v>95</v>
      </c>
      <c r="L13" s="196" t="s">
        <v>96</v>
      </c>
      <c r="M13" s="180" t="s">
        <v>22</v>
      </c>
      <c r="N13" s="182">
        <v>43480</v>
      </c>
      <c r="O13" s="183">
        <v>43586</v>
      </c>
      <c r="P13" s="183">
        <v>43586</v>
      </c>
      <c r="Q13" s="183">
        <v>43628</v>
      </c>
      <c r="R13" s="183"/>
      <c r="S13" s="194"/>
    </row>
    <row r="14" spans="1:19" ht="36.75" customHeight="1" x14ac:dyDescent="0.2">
      <c r="A14" s="129"/>
      <c r="B14" s="177" t="s">
        <v>87</v>
      </c>
      <c r="C14" s="130">
        <v>9300</v>
      </c>
      <c r="D14" s="54"/>
      <c r="E14" s="178">
        <f>9284000/1000</f>
        <v>9284</v>
      </c>
      <c r="F14" s="39"/>
      <c r="G14" s="40"/>
      <c r="H14" s="41"/>
      <c r="I14" s="42"/>
      <c r="J14" s="26" t="s">
        <v>94</v>
      </c>
      <c r="K14" s="180" t="s">
        <v>95</v>
      </c>
      <c r="L14" s="197"/>
      <c r="M14" s="180" t="s">
        <v>22</v>
      </c>
      <c r="N14" s="182">
        <v>43480</v>
      </c>
      <c r="O14" s="182">
        <v>43586</v>
      </c>
      <c r="P14" s="182">
        <v>43586</v>
      </c>
      <c r="Q14" s="183">
        <v>43628</v>
      </c>
      <c r="R14" s="183"/>
      <c r="S14" s="193" t="s">
        <v>102</v>
      </c>
    </row>
    <row r="15" spans="1:19" ht="37.5" customHeight="1" x14ac:dyDescent="0.2">
      <c r="A15" s="129"/>
      <c r="B15" s="177" t="s">
        <v>88</v>
      </c>
      <c r="C15" s="130">
        <v>3000</v>
      </c>
      <c r="D15" s="54"/>
      <c r="E15" s="178">
        <f>1969000/1000</f>
        <v>1969</v>
      </c>
      <c r="F15" s="39"/>
      <c r="G15" s="40"/>
      <c r="H15" s="41"/>
      <c r="I15" s="42"/>
      <c r="J15" s="26" t="s">
        <v>94</v>
      </c>
      <c r="K15" s="180" t="s">
        <v>95</v>
      </c>
      <c r="L15" s="198"/>
      <c r="M15" s="180" t="s">
        <v>22</v>
      </c>
      <c r="N15" s="182">
        <v>43480</v>
      </c>
      <c r="O15" s="182">
        <v>43586</v>
      </c>
      <c r="P15" s="182">
        <v>43586</v>
      </c>
      <c r="Q15" s="183">
        <v>43628</v>
      </c>
      <c r="R15" s="183"/>
      <c r="S15" s="194"/>
    </row>
    <row r="16" spans="1:19" ht="24" customHeight="1" x14ac:dyDescent="0.2">
      <c r="A16" s="140">
        <v>1.2</v>
      </c>
      <c r="B16" s="169" t="s">
        <v>92</v>
      </c>
      <c r="C16" s="141">
        <f>+C17</f>
        <v>24577.1</v>
      </c>
      <c r="D16" s="142"/>
      <c r="E16" s="141">
        <f>+C16</f>
        <v>24577.1</v>
      </c>
      <c r="F16" s="143"/>
      <c r="G16" s="144"/>
      <c r="H16" s="145"/>
      <c r="I16" s="146"/>
      <c r="J16" s="147"/>
      <c r="K16" s="147"/>
      <c r="L16" s="147"/>
      <c r="M16" s="147"/>
      <c r="N16" s="148"/>
      <c r="O16" s="149"/>
      <c r="P16" s="150"/>
      <c r="Q16" s="148"/>
      <c r="R16" s="149"/>
      <c r="S16" s="147"/>
    </row>
    <row r="17" spans="1:19" ht="103.5" customHeight="1" x14ac:dyDescent="0.2">
      <c r="A17" s="15"/>
      <c r="B17" s="28" t="s">
        <v>23</v>
      </c>
      <c r="C17" s="29">
        <v>24577.1</v>
      </c>
      <c r="D17" s="30"/>
      <c r="E17" s="24">
        <f t="shared" ref="E17:E19" si="1">+C17</f>
        <v>24577.1</v>
      </c>
      <c r="F17" s="43"/>
      <c r="G17" s="44"/>
      <c r="H17" s="45"/>
      <c r="I17" s="46"/>
      <c r="J17" s="26" t="s">
        <v>83</v>
      </c>
      <c r="K17" s="26" t="s">
        <v>24</v>
      </c>
      <c r="L17" s="26" t="s">
        <v>29</v>
      </c>
      <c r="M17" s="26" t="s">
        <v>25</v>
      </c>
      <c r="N17" s="22">
        <v>43529</v>
      </c>
      <c r="O17" s="21">
        <v>43572</v>
      </c>
      <c r="P17" s="22"/>
      <c r="Q17" s="22">
        <v>43586</v>
      </c>
      <c r="R17" s="21"/>
      <c r="S17" s="26" t="s">
        <v>99</v>
      </c>
    </row>
    <row r="18" spans="1:19" ht="14.25" customHeight="1" x14ac:dyDescent="0.2">
      <c r="A18" s="151">
        <v>1.3</v>
      </c>
      <c r="B18" s="131" t="s">
        <v>30</v>
      </c>
      <c r="C18" s="152">
        <f>+C19</f>
        <v>42000</v>
      </c>
      <c r="D18" s="153"/>
      <c r="E18" s="141">
        <f>+C18</f>
        <v>42000</v>
      </c>
      <c r="F18" s="134"/>
      <c r="G18" s="135"/>
      <c r="H18" s="136"/>
      <c r="I18" s="137"/>
      <c r="J18" s="138"/>
      <c r="K18" s="138"/>
      <c r="L18" s="138"/>
      <c r="M18" s="138"/>
      <c r="N18" s="148"/>
      <c r="O18" s="154"/>
      <c r="P18" s="148"/>
      <c r="Q18" s="148"/>
      <c r="R18" s="149"/>
      <c r="S18" s="138"/>
    </row>
    <row r="19" spans="1:19" ht="114.75" x14ac:dyDescent="0.2">
      <c r="A19" s="15"/>
      <c r="B19" s="28" t="s">
        <v>26</v>
      </c>
      <c r="C19" s="29">
        <v>42000</v>
      </c>
      <c r="D19" s="30"/>
      <c r="E19" s="24">
        <f t="shared" si="1"/>
        <v>42000</v>
      </c>
      <c r="F19" s="43"/>
      <c r="G19" s="44"/>
      <c r="H19" s="45"/>
      <c r="I19" s="46"/>
      <c r="J19" s="26" t="s">
        <v>82</v>
      </c>
      <c r="K19" s="26" t="s">
        <v>24</v>
      </c>
      <c r="L19" s="26" t="s">
        <v>29</v>
      </c>
      <c r="M19" s="26" t="s">
        <v>25</v>
      </c>
      <c r="N19" s="22">
        <v>43529</v>
      </c>
      <c r="O19" s="21">
        <v>43572</v>
      </c>
      <c r="P19" s="22"/>
      <c r="Q19" s="22">
        <v>43586</v>
      </c>
      <c r="R19" s="21"/>
      <c r="S19" s="26" t="s">
        <v>100</v>
      </c>
    </row>
    <row r="20" spans="1:19" ht="102" x14ac:dyDescent="0.2">
      <c r="A20" s="15"/>
      <c r="B20" s="28" t="s">
        <v>103</v>
      </c>
      <c r="C20" s="29">
        <v>4011.8</v>
      </c>
      <c r="D20" s="30"/>
      <c r="E20" s="24">
        <f>423.5+490+245</f>
        <v>1158.5</v>
      </c>
      <c r="F20" s="43"/>
      <c r="G20" s="44"/>
      <c r="H20" s="45"/>
      <c r="I20" s="46"/>
      <c r="J20" s="26"/>
      <c r="K20" s="26"/>
      <c r="L20" s="186" t="s">
        <v>105</v>
      </c>
      <c r="M20" s="186" t="s">
        <v>104</v>
      </c>
      <c r="N20" s="22"/>
      <c r="O20" s="22"/>
      <c r="P20" s="22"/>
      <c r="Q20" s="22"/>
      <c r="R20" s="21"/>
      <c r="S20" s="26"/>
    </row>
    <row r="21" spans="1:19" ht="29.25" customHeight="1" x14ac:dyDescent="0.2">
      <c r="A21" s="34"/>
      <c r="B21" s="35" t="s">
        <v>27</v>
      </c>
      <c r="C21" s="36">
        <f>+C22</f>
        <v>423800</v>
      </c>
      <c r="D21" s="57"/>
      <c r="E21" s="58">
        <f>+E22</f>
        <v>416874.2</v>
      </c>
      <c r="F21" s="36"/>
      <c r="G21" s="59"/>
      <c r="H21" s="60"/>
      <c r="I21" s="61"/>
      <c r="J21" s="55"/>
      <c r="K21" s="55"/>
      <c r="L21" s="37"/>
      <c r="M21" s="37"/>
      <c r="N21" s="38"/>
      <c r="O21" s="38"/>
      <c r="P21" s="38"/>
      <c r="Q21" s="38"/>
      <c r="R21" s="21"/>
      <c r="S21" s="26"/>
    </row>
    <row r="22" spans="1:19" ht="25.5" customHeight="1" x14ac:dyDescent="0.2">
      <c r="A22" s="155">
        <v>2</v>
      </c>
      <c r="B22" s="155" t="s">
        <v>28</v>
      </c>
      <c r="C22" s="156">
        <f>+C23</f>
        <v>423800</v>
      </c>
      <c r="D22" s="156"/>
      <c r="E22" s="152">
        <f>+E23</f>
        <v>416874.2</v>
      </c>
      <c r="F22" s="157"/>
      <c r="G22" s="158"/>
      <c r="H22" s="159"/>
      <c r="I22" s="160"/>
      <c r="J22" s="161"/>
      <c r="K22" s="162"/>
      <c r="L22" s="163"/>
      <c r="M22" s="164"/>
      <c r="N22" s="165"/>
      <c r="O22" s="166"/>
      <c r="P22" s="166"/>
      <c r="Q22" s="166"/>
      <c r="R22" s="167"/>
      <c r="S22" s="138"/>
    </row>
    <row r="23" spans="1:19" ht="76.5" customHeight="1" thickBot="1" x14ac:dyDescent="0.25">
      <c r="A23" s="173">
        <v>2.1</v>
      </c>
      <c r="B23" s="174" t="s">
        <v>78</v>
      </c>
      <c r="C23" s="175">
        <v>423800</v>
      </c>
      <c r="D23" s="30"/>
      <c r="E23" s="24">
        <v>416874.2</v>
      </c>
      <c r="F23" s="47"/>
      <c r="G23" s="48"/>
      <c r="H23" s="49"/>
      <c r="I23" s="50"/>
      <c r="J23" s="180" t="s">
        <v>80</v>
      </c>
      <c r="K23" s="179" t="s">
        <v>97</v>
      </c>
      <c r="L23" s="179" t="s">
        <v>79</v>
      </c>
      <c r="M23" s="26" t="s">
        <v>22</v>
      </c>
      <c r="N23" s="21">
        <v>43480</v>
      </c>
      <c r="O23" s="21">
        <v>43522</v>
      </c>
      <c r="P23" s="183">
        <v>43522</v>
      </c>
      <c r="Q23" s="21">
        <v>43585</v>
      </c>
      <c r="R23" s="21">
        <v>43702</v>
      </c>
      <c r="S23" s="179" t="s">
        <v>81</v>
      </c>
    </row>
    <row r="24" spans="1:19" ht="15.75" customHeight="1" thickBot="1" x14ac:dyDescent="0.25">
      <c r="A24" s="62"/>
      <c r="B24" s="63" t="s">
        <v>17</v>
      </c>
      <c r="C24" s="64">
        <f>+C21+C8</f>
        <v>560817.1</v>
      </c>
      <c r="D24" s="168"/>
      <c r="E24" s="64">
        <f>+E21+E8</f>
        <v>549310.30000000005</v>
      </c>
      <c r="F24" s="64"/>
      <c r="G24" s="65"/>
      <c r="H24" s="66"/>
      <c r="I24" s="64" t="e">
        <f>#REF!+#REF!+#REF!+#REF!+#REF!+#REF!+#REF!+#REF!+#REF!</f>
        <v>#REF!</v>
      </c>
      <c r="J24" s="67"/>
      <c r="K24" s="67"/>
      <c r="L24" s="32"/>
      <c r="M24" s="32"/>
      <c r="N24" s="33"/>
      <c r="O24" s="33"/>
      <c r="P24" s="33"/>
      <c r="Q24" s="33"/>
      <c r="R24" s="33"/>
      <c r="S24" s="33"/>
    </row>
    <row r="25" spans="1:19" x14ac:dyDescent="0.2">
      <c r="A25" s="1"/>
      <c r="B25" s="10"/>
      <c r="C25" s="11"/>
      <c r="D25" s="12"/>
      <c r="E25" s="11"/>
      <c r="F25" s="11"/>
      <c r="G25" s="5"/>
      <c r="H25" s="6"/>
      <c r="I25" s="7"/>
      <c r="J25" s="9"/>
      <c r="K25" s="9"/>
      <c r="L25" s="9"/>
      <c r="M25" s="9"/>
      <c r="N25" s="1"/>
      <c r="O25" s="1"/>
      <c r="P25" s="1"/>
      <c r="Q25" s="1"/>
      <c r="R25" s="1"/>
      <c r="S25" s="9"/>
    </row>
    <row r="26" spans="1:19" x14ac:dyDescent="0.2">
      <c r="E26" s="185"/>
    </row>
    <row r="27" spans="1:19" x14ac:dyDescent="0.2">
      <c r="A27" s="75"/>
      <c r="B27" s="1"/>
      <c r="C27" s="75" t="s">
        <v>38</v>
      </c>
      <c r="D27" s="76"/>
      <c r="E27" s="75"/>
      <c r="F27" s="75"/>
      <c r="G27" s="75"/>
      <c r="H27" s="9"/>
      <c r="I27" s="9"/>
      <c r="J27" s="1"/>
      <c r="M27" s="73"/>
    </row>
    <row r="28" spans="1:19" x14ac:dyDescent="0.2">
      <c r="A28" s="75"/>
      <c r="B28" s="1"/>
      <c r="C28" s="78" t="s">
        <v>129</v>
      </c>
      <c r="D28" s="76"/>
      <c r="E28" s="1"/>
      <c r="F28" s="1"/>
      <c r="G28" s="1"/>
      <c r="H28" s="78" t="s">
        <v>76</v>
      </c>
      <c r="J28" s="78"/>
      <c r="K28" s="1"/>
      <c r="M28" s="73"/>
      <c r="N28" s="73" t="s">
        <v>130</v>
      </c>
    </row>
    <row r="29" spans="1:19" ht="12.75" customHeight="1" x14ac:dyDescent="0.2">
      <c r="A29" s="75"/>
      <c r="B29" s="1"/>
      <c r="C29" s="78"/>
      <c r="D29" s="76"/>
      <c r="E29" s="1"/>
      <c r="F29" s="1"/>
      <c r="G29" s="1"/>
      <c r="H29" s="78"/>
      <c r="J29" s="1"/>
      <c r="M29" s="73"/>
    </row>
    <row r="30" spans="1:19" x14ac:dyDescent="0.2">
      <c r="A30" s="75"/>
      <c r="B30" s="1"/>
      <c r="C30" s="75" t="s">
        <v>39</v>
      </c>
      <c r="D30" s="76"/>
      <c r="E30" s="1"/>
      <c r="F30" s="1"/>
      <c r="G30" s="1"/>
      <c r="H30" s="76"/>
      <c r="J30" s="1"/>
      <c r="M30" s="73"/>
    </row>
    <row r="31" spans="1:19" x14ac:dyDescent="0.2">
      <c r="A31" s="75"/>
      <c r="B31" s="1"/>
      <c r="C31" s="78" t="s">
        <v>77</v>
      </c>
      <c r="D31" s="79"/>
      <c r="E31" s="1"/>
      <c r="F31" s="1"/>
      <c r="G31" s="1"/>
      <c r="H31" s="80" t="s">
        <v>40</v>
      </c>
      <c r="J31" s="1"/>
      <c r="M31" s="73"/>
      <c r="N31" s="80" t="s">
        <v>101</v>
      </c>
    </row>
  </sheetData>
  <mergeCells count="22">
    <mergeCell ref="L5:L6"/>
    <mergeCell ref="R3:S3"/>
    <mergeCell ref="M5:M6"/>
    <mergeCell ref="N5:R5"/>
    <mergeCell ref="A4:B4"/>
    <mergeCell ref="S5:S6"/>
    <mergeCell ref="S14:S15"/>
    <mergeCell ref="S10:S13"/>
    <mergeCell ref="L10:L12"/>
    <mergeCell ref="L13:L15"/>
    <mergeCell ref="A2:R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35" right="0.17" top="1.06" bottom="0.47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E24" sqref="E24"/>
    </sheetView>
  </sheetViews>
  <sheetFormatPr defaultRowHeight="15" x14ac:dyDescent="0.25"/>
  <cols>
    <col min="1" max="1" width="5.42578125" customWidth="1"/>
    <col min="2" max="2" width="14.5703125" customWidth="1"/>
    <col min="3" max="3" width="12.7109375" customWidth="1"/>
    <col min="4" max="4" width="13" customWidth="1"/>
    <col min="5" max="5" width="13.42578125" customWidth="1"/>
    <col min="6" max="6" width="11.42578125" customWidth="1"/>
    <col min="7" max="7" width="9.28515625" customWidth="1"/>
    <col min="8" max="8" width="12.28515625" style="25" customWidth="1"/>
    <col min="9" max="9" width="10.85546875" customWidth="1"/>
    <col min="10" max="10" width="6.140625" customWidth="1"/>
    <col min="11" max="11" width="21.7109375" customWidth="1"/>
    <col min="12" max="12" width="6.7109375" customWidth="1"/>
    <col min="13" max="13" width="7.7109375" customWidth="1"/>
  </cols>
  <sheetData>
    <row r="1" spans="1:13" x14ac:dyDescent="0.25">
      <c r="A1" s="2"/>
      <c r="B1" s="1"/>
      <c r="C1" s="3"/>
      <c r="D1" s="4"/>
      <c r="E1" s="8"/>
      <c r="F1" s="8"/>
      <c r="G1" s="8"/>
      <c r="H1" s="9"/>
      <c r="I1" s="1"/>
      <c r="J1" s="1"/>
      <c r="K1" s="1"/>
      <c r="L1" s="229" t="s">
        <v>109</v>
      </c>
      <c r="M1" s="229"/>
    </row>
    <row r="2" spans="1:13" x14ac:dyDescent="0.25">
      <c r="A2" s="118" t="s">
        <v>73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3" x14ac:dyDescent="0.25">
      <c r="A3" s="81"/>
      <c r="B3" s="81"/>
      <c r="C3" s="81"/>
      <c r="D3" s="81"/>
      <c r="E3" s="81"/>
      <c r="F3" s="81"/>
      <c r="G3" s="81"/>
      <c r="H3" s="81"/>
      <c r="I3" s="81"/>
      <c r="J3" s="81"/>
      <c r="K3" s="230"/>
      <c r="L3" s="230"/>
    </row>
    <row r="4" spans="1:13" ht="15.75" thickBot="1" x14ac:dyDescent="0.3">
      <c r="A4" s="224" t="s">
        <v>63</v>
      </c>
      <c r="B4" s="224"/>
      <c r="C4" s="3"/>
      <c r="D4" s="4"/>
      <c r="E4" s="8"/>
      <c r="F4" s="8"/>
      <c r="G4" s="8"/>
      <c r="H4" s="9"/>
      <c r="I4" s="128"/>
      <c r="J4" s="128"/>
      <c r="K4" s="231">
        <v>43465</v>
      </c>
      <c r="L4" s="232"/>
      <c r="M4" s="232"/>
    </row>
    <row r="5" spans="1:13" ht="26.25" customHeight="1" x14ac:dyDescent="0.25">
      <c r="A5" s="200" t="s">
        <v>0</v>
      </c>
      <c r="B5" s="202" t="s">
        <v>32</v>
      </c>
      <c r="C5" s="204" t="s">
        <v>33</v>
      </c>
      <c r="D5" s="222" t="s">
        <v>69</v>
      </c>
      <c r="E5" s="210" t="s">
        <v>70</v>
      </c>
      <c r="F5" s="210" t="s">
        <v>71</v>
      </c>
      <c r="G5" s="210" t="s">
        <v>34</v>
      </c>
      <c r="H5" s="210" t="s">
        <v>35</v>
      </c>
      <c r="I5" s="225" t="s">
        <v>36</v>
      </c>
      <c r="J5" s="225" t="s">
        <v>66</v>
      </c>
      <c r="K5" s="227" t="s">
        <v>37</v>
      </c>
      <c r="L5" s="233" t="s">
        <v>67</v>
      </c>
      <c r="M5" s="235" t="s">
        <v>68</v>
      </c>
    </row>
    <row r="6" spans="1:13" ht="54.75" customHeight="1" thickBot="1" x14ac:dyDescent="0.3">
      <c r="A6" s="201"/>
      <c r="B6" s="203"/>
      <c r="C6" s="205"/>
      <c r="D6" s="223"/>
      <c r="E6" s="211"/>
      <c r="F6" s="211"/>
      <c r="G6" s="211"/>
      <c r="H6" s="211"/>
      <c r="I6" s="226"/>
      <c r="J6" s="226"/>
      <c r="K6" s="228"/>
      <c r="L6" s="234"/>
      <c r="M6" s="236"/>
    </row>
    <row r="7" spans="1:13" ht="15.75" thickBot="1" x14ac:dyDescent="0.3">
      <c r="A7" s="69">
        <v>1</v>
      </c>
      <c r="B7" s="70">
        <v>2</v>
      </c>
      <c r="C7" s="70">
        <v>3</v>
      </c>
      <c r="D7" s="71">
        <v>4</v>
      </c>
      <c r="E7" s="70">
        <v>5</v>
      </c>
      <c r="F7" s="70">
        <v>6</v>
      </c>
      <c r="G7" s="70">
        <v>7</v>
      </c>
      <c r="H7" s="70">
        <v>8</v>
      </c>
      <c r="I7" s="70">
        <v>9</v>
      </c>
      <c r="J7" s="120">
        <v>10</v>
      </c>
      <c r="K7" s="72">
        <v>11</v>
      </c>
      <c r="L7" s="121"/>
      <c r="M7" s="121"/>
    </row>
    <row r="8" spans="1:13" s="56" customFormat="1" ht="61.5" customHeight="1" x14ac:dyDescent="0.25">
      <c r="A8" s="51">
        <v>1</v>
      </c>
      <c r="B8" s="119" t="s">
        <v>64</v>
      </c>
      <c r="C8" s="68">
        <f>(70440000+4011800+24577100+42000000)/1000</f>
        <v>141028.9</v>
      </c>
      <c r="D8" s="68">
        <v>1</v>
      </c>
      <c r="E8" s="68">
        <v>2</v>
      </c>
      <c r="F8" s="68"/>
      <c r="G8" s="68">
        <v>1</v>
      </c>
      <c r="H8" s="68"/>
      <c r="I8" s="68"/>
      <c r="J8" s="68">
        <v>3</v>
      </c>
      <c r="K8" s="172" t="s">
        <v>75</v>
      </c>
      <c r="L8" s="123">
        <f>+C8/C10*100</f>
        <v>24.968428492238974</v>
      </c>
      <c r="M8" s="124">
        <f>+J8/J10*100</f>
        <v>75</v>
      </c>
    </row>
    <row r="9" spans="1:13" s="56" customFormat="1" ht="64.5" customHeight="1" thickBot="1" x14ac:dyDescent="0.3">
      <c r="A9" s="34">
        <v>2</v>
      </c>
      <c r="B9" s="35" t="s">
        <v>65</v>
      </c>
      <c r="C9" s="36">
        <f>423800000/1000</f>
        <v>423800</v>
      </c>
      <c r="D9" s="36">
        <v>1</v>
      </c>
      <c r="E9" s="36"/>
      <c r="F9" s="36"/>
      <c r="G9" s="36"/>
      <c r="H9" s="36"/>
      <c r="I9" s="36"/>
      <c r="J9" s="36">
        <v>1</v>
      </c>
      <c r="K9" s="171" t="s">
        <v>74</v>
      </c>
      <c r="L9" s="123">
        <f>+C9/C10*100</f>
        <v>75.031571507761015</v>
      </c>
      <c r="M9" s="124">
        <f>+J9/J10*100</f>
        <v>25</v>
      </c>
    </row>
    <row r="10" spans="1:13" s="56" customFormat="1" ht="16.5" customHeight="1" thickBot="1" x14ac:dyDescent="0.3">
      <c r="A10" s="62"/>
      <c r="B10" s="63" t="s">
        <v>17</v>
      </c>
      <c r="C10" s="64">
        <f t="shared" ref="C10:J10" si="0">+C8+C9</f>
        <v>564828.9</v>
      </c>
      <c r="D10" s="64">
        <f t="shared" si="0"/>
        <v>2</v>
      </c>
      <c r="E10" s="64">
        <f t="shared" si="0"/>
        <v>2</v>
      </c>
      <c r="F10" s="64">
        <f t="shared" si="0"/>
        <v>0</v>
      </c>
      <c r="G10" s="64">
        <f t="shared" si="0"/>
        <v>1</v>
      </c>
      <c r="H10" s="64">
        <f t="shared" si="0"/>
        <v>0</v>
      </c>
      <c r="I10" s="64">
        <f t="shared" si="0"/>
        <v>0</v>
      </c>
      <c r="J10" s="64">
        <f t="shared" si="0"/>
        <v>4</v>
      </c>
      <c r="K10" s="122"/>
      <c r="L10" s="125">
        <f>+L8+L9</f>
        <v>99.999999999999986</v>
      </c>
      <c r="M10" s="126">
        <v>100</v>
      </c>
    </row>
    <row r="11" spans="1:13" x14ac:dyDescent="0.25">
      <c r="A11" s="1"/>
      <c r="B11" s="10"/>
      <c r="C11" s="11"/>
      <c r="D11" s="12"/>
      <c r="E11" s="9"/>
      <c r="F11" s="9"/>
      <c r="G11" s="9"/>
      <c r="H11" s="9"/>
      <c r="I11" s="1"/>
      <c r="J11" s="1"/>
      <c r="K11" s="1"/>
    </row>
    <row r="12" spans="1:13" s="77" customFormat="1" ht="12.75" x14ac:dyDescent="0.2">
      <c r="A12" s="75"/>
      <c r="B12" s="1"/>
      <c r="C12" s="75" t="s">
        <v>38</v>
      </c>
      <c r="D12" s="76"/>
      <c r="E12" s="75"/>
      <c r="F12" s="75"/>
      <c r="G12" s="75"/>
      <c r="H12" s="9"/>
      <c r="I12" s="9"/>
      <c r="J12" s="1"/>
    </row>
    <row r="13" spans="1:13" s="77" customFormat="1" ht="12.75" x14ac:dyDescent="0.2">
      <c r="A13" s="75"/>
      <c r="B13" s="1"/>
      <c r="C13" s="78" t="s">
        <v>129</v>
      </c>
      <c r="D13" s="76"/>
      <c r="E13" s="1"/>
      <c r="F13" s="1"/>
      <c r="G13" s="1"/>
      <c r="H13" s="78" t="s">
        <v>106</v>
      </c>
      <c r="J13" s="78"/>
      <c r="K13" s="1"/>
    </row>
    <row r="14" spans="1:13" s="77" customFormat="1" ht="12.75" customHeight="1" x14ac:dyDescent="0.2">
      <c r="A14" s="75"/>
      <c r="B14" s="1"/>
      <c r="C14" s="78"/>
      <c r="D14" s="76"/>
      <c r="E14" s="1"/>
      <c r="F14" s="1"/>
      <c r="G14" s="1"/>
      <c r="H14" s="78"/>
      <c r="J14" s="1"/>
    </row>
    <row r="15" spans="1:13" s="77" customFormat="1" ht="12.75" x14ac:dyDescent="0.2">
      <c r="A15" s="75"/>
      <c r="B15" s="1"/>
      <c r="C15" s="75" t="s">
        <v>39</v>
      </c>
      <c r="D15" s="76"/>
      <c r="E15" s="1"/>
      <c r="F15" s="1"/>
      <c r="G15" s="1"/>
      <c r="H15" s="76"/>
      <c r="J15" s="1"/>
    </row>
    <row r="16" spans="1:13" s="77" customFormat="1" ht="12.75" x14ac:dyDescent="0.2">
      <c r="A16" s="75"/>
      <c r="B16" s="1"/>
      <c r="C16" s="78" t="s">
        <v>77</v>
      </c>
      <c r="D16" s="79"/>
      <c r="E16" s="1"/>
      <c r="F16" s="1"/>
      <c r="G16" s="1"/>
      <c r="H16" s="80" t="s">
        <v>107</v>
      </c>
      <c r="J16" s="1"/>
    </row>
  </sheetData>
  <mergeCells count="17">
    <mergeCell ref="L1:M1"/>
    <mergeCell ref="K3:L3"/>
    <mergeCell ref="K4:M4"/>
    <mergeCell ref="L5:L6"/>
    <mergeCell ref="M5:M6"/>
    <mergeCell ref="A4:B4"/>
    <mergeCell ref="H5:H6"/>
    <mergeCell ref="I5:I6"/>
    <mergeCell ref="K5:K6"/>
    <mergeCell ref="J5:J6"/>
    <mergeCell ref="E5:E6"/>
    <mergeCell ref="F5:F6"/>
    <mergeCell ref="G5:G6"/>
    <mergeCell ref="A5:A6"/>
    <mergeCell ref="B5:B6"/>
    <mergeCell ref="C5:C6"/>
    <mergeCell ref="D5:D6"/>
  </mergeCells>
  <pageMargins left="0.34" right="0.17" top="0.75" bottom="0.75" header="0.3" footer="0.3"/>
  <pageSetup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A16" sqref="A16:XFD20"/>
    </sheetView>
  </sheetViews>
  <sheetFormatPr defaultRowHeight="14.25" x14ac:dyDescent="0.2"/>
  <cols>
    <col min="1" max="1" width="4.7109375" style="82" customWidth="1"/>
    <col min="2" max="2" width="29.7109375" style="82" customWidth="1"/>
    <col min="3" max="3" width="15.28515625" style="83" customWidth="1"/>
    <col min="4" max="4" width="15.42578125" style="84" customWidth="1"/>
    <col min="5" max="5" width="14.5703125" style="84" customWidth="1"/>
    <col min="6" max="6" width="15.140625" style="85" customWidth="1"/>
    <col min="7" max="7" width="15.28515625" style="88" customWidth="1"/>
    <col min="8" max="8" width="10" style="86" customWidth="1"/>
    <col min="9" max="9" width="8.7109375" style="86" customWidth="1"/>
    <col min="10" max="10" width="14.85546875" style="86" customWidth="1"/>
    <col min="11" max="11" width="19.42578125" style="86" customWidth="1"/>
    <col min="12" max="12" width="16.85546875" style="87" hidden="1" customWidth="1"/>
    <col min="13" max="13" width="20.42578125" style="88" hidden="1" customWidth="1"/>
    <col min="14" max="14" width="18.42578125" style="89" hidden="1" customWidth="1"/>
    <col min="15" max="15" width="15.7109375" style="82" hidden="1" customWidth="1"/>
    <col min="16" max="16" width="0" style="82" hidden="1" customWidth="1"/>
    <col min="17" max="16384" width="9.140625" style="82"/>
  </cols>
  <sheetData>
    <row r="1" spans="1:16" customFormat="1" ht="15" x14ac:dyDescent="0.25">
      <c r="A1" s="2"/>
      <c r="B1" s="1"/>
      <c r="C1" s="3"/>
      <c r="D1" s="4"/>
      <c r="E1" s="8"/>
      <c r="F1" s="8"/>
      <c r="G1" s="8"/>
      <c r="H1" s="242" t="s">
        <v>108</v>
      </c>
      <c r="I1" s="242"/>
      <c r="J1" s="1"/>
    </row>
    <row r="2" spans="1:16" customFormat="1" ht="34.5" customHeight="1" x14ac:dyDescent="0.25">
      <c r="A2" s="237" t="s">
        <v>73</v>
      </c>
      <c r="B2" s="237"/>
      <c r="C2" s="237"/>
      <c r="D2" s="237"/>
      <c r="E2" s="237"/>
      <c r="F2" s="237"/>
      <c r="G2" s="237"/>
      <c r="H2" s="237"/>
      <c r="I2" s="237"/>
      <c r="J2" s="118"/>
    </row>
    <row r="3" spans="1:16" x14ac:dyDescent="0.2">
      <c r="A3" s="238">
        <v>43647</v>
      </c>
      <c r="B3" s="224"/>
      <c r="H3" s="239" t="s">
        <v>63</v>
      </c>
      <c r="I3" s="239"/>
    </row>
    <row r="4" spans="1:16" ht="38.25" x14ac:dyDescent="0.2">
      <c r="A4" s="90" t="s">
        <v>41</v>
      </c>
      <c r="B4" s="90" t="s">
        <v>42</v>
      </c>
      <c r="C4" s="91" t="s">
        <v>43</v>
      </c>
      <c r="D4" s="92" t="s">
        <v>44</v>
      </c>
      <c r="E4" s="93" t="s">
        <v>45</v>
      </c>
      <c r="F4" s="90" t="s">
        <v>46</v>
      </c>
      <c r="G4" s="90" t="s">
        <v>47</v>
      </c>
      <c r="H4" s="240" t="s">
        <v>48</v>
      </c>
      <c r="I4" s="241"/>
      <c r="J4" s="94"/>
      <c r="K4" s="94"/>
      <c r="L4" s="87" t="s">
        <v>49</v>
      </c>
      <c r="N4" s="89" t="s">
        <v>50</v>
      </c>
    </row>
    <row r="5" spans="1:16" ht="25.5" x14ac:dyDescent="0.2">
      <c r="A5" s="90">
        <v>1</v>
      </c>
      <c r="B5" s="95" t="s">
        <v>51</v>
      </c>
      <c r="C5" s="96">
        <f>(423800000+70440000)/1000</f>
        <v>494240</v>
      </c>
      <c r="D5" s="187">
        <f>(416874200+65859000)/1000</f>
        <v>482733.2</v>
      </c>
      <c r="E5" s="188">
        <f>+C5-D5</f>
        <v>11506.799999999988</v>
      </c>
      <c r="F5" s="99">
        <v>2</v>
      </c>
      <c r="G5" s="100">
        <v>2</v>
      </c>
      <c r="H5" s="101">
        <f>F5/F12</f>
        <v>0.5</v>
      </c>
      <c r="I5" s="101">
        <f>G5/F12</f>
        <v>0.5</v>
      </c>
      <c r="J5" s="102"/>
      <c r="K5" s="102"/>
      <c r="L5" s="103">
        <f>[1]Маягт4!C5</f>
        <v>74833100</v>
      </c>
      <c r="M5" s="88" t="s">
        <v>52</v>
      </c>
      <c r="N5" s="89">
        <f>'[1]Маягт3-ХО'!E9</f>
        <v>33334773.707000002</v>
      </c>
      <c r="O5" s="104">
        <f>L5-N5</f>
        <v>41498326.292999998</v>
      </c>
    </row>
    <row r="6" spans="1:16" ht="25.5" x14ac:dyDescent="0.2">
      <c r="A6" s="90">
        <v>2</v>
      </c>
      <c r="B6" s="95" t="s">
        <v>53</v>
      </c>
      <c r="C6" s="96"/>
      <c r="D6" s="97"/>
      <c r="E6" s="98">
        <f t="shared" ref="E6:E10" si="0">+C6-D6</f>
        <v>0</v>
      </c>
      <c r="F6" s="99"/>
      <c r="G6" s="100">
        <v>0</v>
      </c>
      <c r="H6" s="101">
        <f>F6/F12</f>
        <v>0</v>
      </c>
      <c r="I6" s="101"/>
      <c r="J6" s="102"/>
      <c r="K6" s="102"/>
      <c r="L6" s="103">
        <f>[1]Маягт4!C6</f>
        <v>61052196.859999999</v>
      </c>
      <c r="M6" s="88" t="s">
        <v>54</v>
      </c>
      <c r="N6" s="89">
        <f>'[1]маягт3-урсгал'!E9</f>
        <v>59152861.830999993</v>
      </c>
      <c r="O6" s="104">
        <f t="shared" ref="O6:O9" si="1">L6-N6</f>
        <v>1899335.0290000066</v>
      </c>
    </row>
    <row r="7" spans="1:16" x14ac:dyDescent="0.2">
      <c r="A7" s="90">
        <v>3</v>
      </c>
      <c r="B7" s="95" t="s">
        <v>55</v>
      </c>
      <c r="C7" s="96">
        <f>(42000000+24755100)/1000</f>
        <v>66755.100000000006</v>
      </c>
      <c r="D7" s="97">
        <f>66755100/1000</f>
        <v>66755.100000000006</v>
      </c>
      <c r="E7" s="98">
        <f t="shared" si="0"/>
        <v>0</v>
      </c>
      <c r="F7" s="99">
        <v>2</v>
      </c>
      <c r="G7" s="100">
        <v>2</v>
      </c>
      <c r="H7" s="101">
        <f>F7/F12</f>
        <v>0.5</v>
      </c>
      <c r="I7" s="101"/>
      <c r="J7" s="102"/>
      <c r="K7" s="102"/>
      <c r="L7" s="105">
        <f>[1]Маягт4!C7</f>
        <v>0</v>
      </c>
      <c r="O7" s="104">
        <f t="shared" si="1"/>
        <v>0</v>
      </c>
    </row>
    <row r="8" spans="1:16" x14ac:dyDescent="0.2">
      <c r="A8" s="90">
        <v>4</v>
      </c>
      <c r="B8" s="95" t="s">
        <v>56</v>
      </c>
      <c r="C8" s="96"/>
      <c r="D8" s="97"/>
      <c r="E8" s="98">
        <f t="shared" si="0"/>
        <v>0</v>
      </c>
      <c r="F8" s="99"/>
      <c r="G8" s="100">
        <v>0</v>
      </c>
      <c r="H8" s="101">
        <f>F8/F12</f>
        <v>0</v>
      </c>
      <c r="I8" s="101"/>
      <c r="J8" s="102"/>
      <c r="K8" s="102"/>
      <c r="L8" s="103">
        <f>[1]Маягт4!C8</f>
        <v>6473730</v>
      </c>
      <c r="M8" s="88" t="s">
        <v>57</v>
      </c>
      <c r="N8" s="89">
        <f>'[1]маягт 3 орлого, '!E9</f>
        <v>6460075</v>
      </c>
      <c r="O8" s="104">
        <f t="shared" si="1"/>
        <v>13655</v>
      </c>
    </row>
    <row r="9" spans="1:16" x14ac:dyDescent="0.2">
      <c r="A9" s="90">
        <v>5</v>
      </c>
      <c r="B9" s="95" t="s">
        <v>58</v>
      </c>
      <c r="C9" s="96">
        <f>4011800/1000</f>
        <v>4011.8</v>
      </c>
      <c r="D9" s="97">
        <f>4011800/1000</f>
        <v>4011.8</v>
      </c>
      <c r="E9" s="98">
        <f t="shared" si="0"/>
        <v>0</v>
      </c>
      <c r="F9" s="99"/>
      <c r="G9" s="100">
        <v>0</v>
      </c>
      <c r="H9" s="176">
        <f>F9/F12</f>
        <v>0</v>
      </c>
      <c r="I9" s="101"/>
      <c r="J9" s="102"/>
      <c r="K9" s="102"/>
      <c r="L9" s="105">
        <f>[1]Маягт4!C9</f>
        <v>886739</v>
      </c>
      <c r="M9" s="88" t="s">
        <v>59</v>
      </c>
      <c r="N9" s="89">
        <f>'[1]маягт 3 ТӨҮГ '!E9</f>
        <v>854819</v>
      </c>
      <c r="O9" s="104">
        <f t="shared" si="1"/>
        <v>31920</v>
      </c>
    </row>
    <row r="10" spans="1:16" ht="38.25" x14ac:dyDescent="0.25">
      <c r="A10" s="90">
        <v>6</v>
      </c>
      <c r="B10" s="95" t="s">
        <v>60</v>
      </c>
      <c r="C10" s="96"/>
      <c r="D10" s="97"/>
      <c r="E10" s="98">
        <f t="shared" si="0"/>
        <v>0</v>
      </c>
      <c r="F10" s="99"/>
      <c r="G10" s="100">
        <v>0</v>
      </c>
      <c r="H10" s="101">
        <f>F10/F12</f>
        <v>0</v>
      </c>
      <c r="I10" s="101"/>
      <c r="J10" s="102"/>
      <c r="K10" s="102"/>
      <c r="L10" s="106">
        <f>SUM(L5:L9)</f>
        <v>143245765.86000001</v>
      </c>
      <c r="N10" s="107">
        <f>SUM(N5:N9)</f>
        <v>99802529.537999988</v>
      </c>
      <c r="O10" s="104">
        <f>SUM(O5:O9)</f>
        <v>43443236.322000004</v>
      </c>
    </row>
    <row r="11" spans="1:16" ht="38.25" x14ac:dyDescent="0.2">
      <c r="A11" s="90">
        <v>7</v>
      </c>
      <c r="B11" s="95" t="s">
        <v>61</v>
      </c>
      <c r="C11" s="96">
        <v>0</v>
      </c>
      <c r="D11" s="97">
        <v>0</v>
      </c>
      <c r="E11" s="98">
        <v>0</v>
      </c>
      <c r="F11" s="99">
        <v>0</v>
      </c>
      <c r="G11" s="100">
        <v>0</v>
      </c>
      <c r="H11" s="101"/>
      <c r="I11" s="101"/>
      <c r="J11" s="102"/>
      <c r="K11" s="102"/>
    </row>
    <row r="12" spans="1:16" ht="15" x14ac:dyDescent="0.25">
      <c r="A12" s="108"/>
      <c r="B12" s="108" t="s">
        <v>62</v>
      </c>
      <c r="C12" s="109">
        <f>SUM(C5:C11)</f>
        <v>565006.9</v>
      </c>
      <c r="D12" s="110">
        <f>SUM(D5:D11)</f>
        <v>553500.10000000009</v>
      </c>
      <c r="E12" s="111">
        <f t="shared" ref="E12" si="2">SUM(E5:E11)</f>
        <v>11506.799999999988</v>
      </c>
      <c r="F12" s="112">
        <f>SUM(F5:F11)</f>
        <v>4</v>
      </c>
      <c r="G12" s="113">
        <f>SUM(G5:G11)</f>
        <v>4</v>
      </c>
      <c r="H12" s="114">
        <f>SUM(H5:H11)</f>
        <v>1</v>
      </c>
      <c r="I12" s="114">
        <f>SUM(I5:I11)</f>
        <v>0.5</v>
      </c>
      <c r="J12" s="115"/>
      <c r="K12" s="115"/>
    </row>
    <row r="13" spans="1:16" x14ac:dyDescent="0.2">
      <c r="A13" s="116"/>
      <c r="D13" s="83"/>
      <c r="E13" s="83"/>
      <c r="F13" s="117"/>
      <c r="H13" s="88"/>
      <c r="I13" s="88"/>
      <c r="J13" s="88"/>
      <c r="K13" s="88"/>
      <c r="L13" s="86"/>
      <c r="M13" s="86"/>
      <c r="N13" s="87"/>
      <c r="O13" s="88"/>
      <c r="P13" s="89"/>
    </row>
    <row r="14" spans="1:16" x14ac:dyDescent="0.2">
      <c r="A14" s="116"/>
      <c r="D14" s="83"/>
      <c r="E14" s="83"/>
      <c r="F14" s="117"/>
    </row>
    <row r="15" spans="1:16" x14ac:dyDescent="0.2">
      <c r="A15" s="116"/>
      <c r="D15" s="83"/>
      <c r="E15" s="83"/>
      <c r="F15" s="117"/>
    </row>
    <row r="16" spans="1:16" s="77" customFormat="1" ht="12.75" x14ac:dyDescent="0.2">
      <c r="A16" s="75"/>
      <c r="B16" s="1"/>
      <c r="C16" s="75" t="s">
        <v>38</v>
      </c>
      <c r="D16" s="76"/>
      <c r="E16" s="75"/>
      <c r="F16" s="75"/>
      <c r="G16" s="75"/>
      <c r="H16" s="9"/>
      <c r="I16" s="9"/>
      <c r="J16" s="1"/>
    </row>
    <row r="17" spans="1:11" s="77" customFormat="1" ht="12.75" x14ac:dyDescent="0.2">
      <c r="A17" s="75"/>
      <c r="B17" s="1"/>
      <c r="C17" s="78" t="s">
        <v>129</v>
      </c>
      <c r="D17" s="76"/>
      <c r="E17" s="1"/>
      <c r="F17" s="1"/>
      <c r="G17" s="1"/>
      <c r="H17" s="78" t="s">
        <v>106</v>
      </c>
      <c r="J17" s="78"/>
      <c r="K17" s="1"/>
    </row>
    <row r="18" spans="1:11" s="77" customFormat="1" ht="12.75" customHeight="1" x14ac:dyDescent="0.2">
      <c r="A18" s="75"/>
      <c r="B18" s="1"/>
      <c r="C18" s="78"/>
      <c r="D18" s="76"/>
      <c r="E18" s="1"/>
      <c r="F18" s="1"/>
      <c r="G18" s="1"/>
      <c r="H18" s="78"/>
      <c r="J18" s="1"/>
    </row>
    <row r="19" spans="1:11" s="77" customFormat="1" ht="12.75" x14ac:dyDescent="0.2">
      <c r="A19" s="75"/>
      <c r="B19" s="1"/>
      <c r="C19" s="75" t="s">
        <v>39</v>
      </c>
      <c r="D19" s="76"/>
      <c r="E19" s="1"/>
      <c r="F19" s="1"/>
      <c r="G19" s="1"/>
      <c r="H19" s="76"/>
      <c r="J19" s="1"/>
    </row>
    <row r="20" spans="1:11" s="77" customFormat="1" ht="12.75" x14ac:dyDescent="0.2">
      <c r="A20" s="75"/>
      <c r="B20" s="1"/>
      <c r="C20" s="78" t="s">
        <v>77</v>
      </c>
      <c r="D20" s="79"/>
      <c r="E20" s="1"/>
      <c r="F20" s="1"/>
      <c r="G20" s="1"/>
      <c r="H20" s="80" t="s">
        <v>40</v>
      </c>
      <c r="J20" s="1"/>
    </row>
    <row r="21" spans="1:11" ht="12.75" customHeight="1" x14ac:dyDescent="0.2">
      <c r="A21" s="116"/>
      <c r="D21" s="83"/>
      <c r="E21" s="83"/>
      <c r="F21" s="117"/>
    </row>
    <row r="22" spans="1:11" hidden="1" x14ac:dyDescent="0.2">
      <c r="A22" s="116"/>
      <c r="D22" s="83"/>
      <c r="E22" s="83"/>
      <c r="F22" s="117"/>
    </row>
    <row r="23" spans="1:11" hidden="1" x14ac:dyDescent="0.2">
      <c r="A23" s="116"/>
      <c r="D23" s="83"/>
      <c r="E23" s="83"/>
      <c r="F23" s="117"/>
    </row>
    <row r="24" spans="1:11" hidden="1" x14ac:dyDescent="0.2">
      <c r="A24" s="116"/>
      <c r="D24" s="83"/>
      <c r="E24" s="83"/>
      <c r="F24" s="117"/>
    </row>
    <row r="25" spans="1:11" x14ac:dyDescent="0.2">
      <c r="A25" s="116"/>
      <c r="D25" s="83"/>
      <c r="E25" s="83"/>
      <c r="F25" s="117"/>
    </row>
  </sheetData>
  <mergeCells count="5">
    <mergeCell ref="A2:I2"/>
    <mergeCell ref="A3:B3"/>
    <mergeCell ref="H3:I3"/>
    <mergeCell ref="H4:I4"/>
    <mergeCell ref="H1:I1"/>
  </mergeCells>
  <pageMargins left="0.43" right="0.17" top="0.75" bottom="0.75" header="0.3" footer="0.3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selection activeCell="C27" sqref="C27"/>
    </sheetView>
  </sheetViews>
  <sheetFormatPr defaultRowHeight="15" x14ac:dyDescent="0.25"/>
  <cols>
    <col min="1" max="1" width="5.5703125" customWidth="1"/>
    <col min="2" max="2" width="23" customWidth="1"/>
    <col min="3" max="4" width="14" customWidth="1"/>
    <col min="5" max="8" width="13.42578125" customWidth="1"/>
    <col min="9" max="9" width="28" customWidth="1"/>
  </cols>
  <sheetData>
    <row r="1" spans="1:15" x14ac:dyDescent="0.25">
      <c r="I1" s="25" t="s">
        <v>120</v>
      </c>
    </row>
    <row r="2" spans="1:15" x14ac:dyDescent="0.25">
      <c r="A2" s="229" t="s">
        <v>111</v>
      </c>
      <c r="B2" s="229"/>
      <c r="C2" s="229"/>
      <c r="D2" s="229"/>
      <c r="E2" s="229"/>
      <c r="F2" s="229"/>
      <c r="G2" s="229"/>
      <c r="H2" s="229"/>
      <c r="I2" s="229"/>
      <c r="J2" s="190"/>
      <c r="K2" s="190"/>
      <c r="L2" s="190"/>
      <c r="M2" s="190"/>
      <c r="N2" s="190"/>
      <c r="O2" s="190"/>
    </row>
    <row r="4" spans="1:15" x14ac:dyDescent="0.25">
      <c r="A4" s="189" t="s">
        <v>41</v>
      </c>
      <c r="B4" s="189" t="s">
        <v>112</v>
      </c>
      <c r="C4" s="189" t="s">
        <v>113</v>
      </c>
      <c r="D4" s="189" t="s">
        <v>114</v>
      </c>
      <c r="E4" s="189" t="s">
        <v>115</v>
      </c>
      <c r="F4" s="189" t="s">
        <v>116</v>
      </c>
      <c r="G4" s="189" t="s">
        <v>5</v>
      </c>
      <c r="H4" s="189" t="s">
        <v>117</v>
      </c>
      <c r="I4" s="189" t="s">
        <v>118</v>
      </c>
    </row>
    <row r="5" spans="1:15" x14ac:dyDescent="0.25">
      <c r="A5" s="189"/>
      <c r="B5" s="189"/>
      <c r="C5" s="189"/>
      <c r="D5" s="189"/>
      <c r="E5" s="189"/>
      <c r="F5" s="189"/>
      <c r="G5" s="189"/>
      <c r="H5" s="189"/>
      <c r="I5" s="189"/>
    </row>
    <row r="6" spans="1:15" x14ac:dyDescent="0.25">
      <c r="A6" s="189"/>
      <c r="B6" t="s">
        <v>119</v>
      </c>
      <c r="C6" s="189"/>
      <c r="D6" s="189"/>
      <c r="E6" s="189"/>
      <c r="F6" s="189"/>
      <c r="G6" s="189"/>
      <c r="H6" s="189"/>
      <c r="I6" s="189"/>
    </row>
    <row r="7" spans="1:15" x14ac:dyDescent="0.25">
      <c r="A7" s="189"/>
      <c r="B7" s="189"/>
      <c r="C7" s="189"/>
      <c r="D7" s="189"/>
      <c r="E7" s="189"/>
      <c r="F7" s="189"/>
      <c r="G7" s="189"/>
      <c r="H7" s="189"/>
      <c r="I7" s="189"/>
    </row>
    <row r="8" spans="1:15" x14ac:dyDescent="0.25">
      <c r="A8" s="189"/>
      <c r="B8" s="189"/>
      <c r="C8" s="189"/>
      <c r="D8" s="189"/>
      <c r="E8" s="189"/>
      <c r="F8" s="189"/>
      <c r="G8" s="189"/>
      <c r="H8" s="189"/>
      <c r="I8" s="189"/>
    </row>
    <row r="9" spans="1:15" x14ac:dyDescent="0.25">
      <c r="A9" s="189"/>
      <c r="B9" s="189"/>
      <c r="C9" s="189"/>
      <c r="D9" s="189"/>
      <c r="E9" s="189"/>
      <c r="F9" s="189"/>
      <c r="G9" s="189"/>
      <c r="H9" s="189"/>
      <c r="I9" s="189"/>
    </row>
    <row r="10" spans="1:15" x14ac:dyDescent="0.25">
      <c r="A10" s="189"/>
      <c r="B10" s="189"/>
      <c r="C10" s="189"/>
      <c r="D10" s="189"/>
      <c r="E10" s="189"/>
      <c r="F10" s="189"/>
      <c r="G10" s="189"/>
      <c r="H10" s="189"/>
      <c r="I10" s="189"/>
    </row>
    <row r="11" spans="1:15" x14ac:dyDescent="0.25">
      <c r="A11" s="189"/>
      <c r="B11" s="189"/>
      <c r="C11" s="189"/>
      <c r="D11" s="189"/>
      <c r="E11" s="189"/>
      <c r="F11" s="189"/>
      <c r="G11" s="189"/>
      <c r="H11" s="189"/>
      <c r="I11" s="189"/>
    </row>
    <row r="12" spans="1:15" x14ac:dyDescent="0.25">
      <c r="A12" s="189"/>
      <c r="B12" s="189"/>
      <c r="C12" s="189"/>
      <c r="D12" s="189"/>
      <c r="E12" s="189"/>
      <c r="F12" s="189"/>
      <c r="G12" s="189"/>
      <c r="H12" s="189"/>
      <c r="I12" s="189"/>
    </row>
    <row r="13" spans="1:15" x14ac:dyDescent="0.25">
      <c r="A13" s="189"/>
      <c r="B13" s="189"/>
      <c r="C13" s="189"/>
      <c r="D13" s="189"/>
      <c r="E13" s="189"/>
      <c r="F13" s="189"/>
      <c r="G13" s="189"/>
      <c r="H13" s="189"/>
      <c r="I13" s="189"/>
    </row>
    <row r="14" spans="1:15" x14ac:dyDescent="0.25">
      <c r="A14" s="189"/>
      <c r="B14" s="189"/>
      <c r="C14" s="189"/>
      <c r="D14" s="189"/>
      <c r="E14" s="189"/>
      <c r="F14" s="189"/>
      <c r="G14" s="189"/>
      <c r="H14" s="189"/>
      <c r="I14" s="189"/>
    </row>
    <row r="15" spans="1:15" x14ac:dyDescent="0.25">
      <c r="A15" s="189"/>
      <c r="B15" s="189"/>
      <c r="C15" s="189"/>
      <c r="D15" s="189"/>
      <c r="E15" s="189"/>
      <c r="F15" s="189"/>
      <c r="G15" s="189"/>
      <c r="H15" s="189"/>
      <c r="I15" s="189"/>
    </row>
  </sheetData>
  <mergeCells count="1">
    <mergeCell ref="A2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L12" sqref="L12"/>
    </sheetView>
  </sheetViews>
  <sheetFormatPr defaultRowHeight="15" x14ac:dyDescent="0.25"/>
  <cols>
    <col min="1" max="1" width="5.28515625" style="25" customWidth="1"/>
    <col min="2" max="7" width="20.85546875" customWidth="1"/>
  </cols>
  <sheetData>
    <row r="1" spans="1:7" x14ac:dyDescent="0.25">
      <c r="G1" s="25" t="s">
        <v>127</v>
      </c>
    </row>
    <row r="2" spans="1:7" x14ac:dyDescent="0.25">
      <c r="A2" s="229" t="s">
        <v>121</v>
      </c>
      <c r="B2" s="229"/>
      <c r="C2" s="229"/>
      <c r="D2" s="229"/>
      <c r="E2" s="229"/>
      <c r="F2" s="229"/>
      <c r="G2" s="229"/>
    </row>
    <row r="4" spans="1:7" x14ac:dyDescent="0.25">
      <c r="A4" s="191" t="s">
        <v>41</v>
      </c>
      <c r="B4" s="189" t="s">
        <v>112</v>
      </c>
      <c r="C4" s="189" t="s">
        <v>122</v>
      </c>
      <c r="D4" s="189" t="s">
        <v>123</v>
      </c>
      <c r="E4" s="189" t="s">
        <v>124</v>
      </c>
      <c r="F4" s="189" t="s">
        <v>125</v>
      </c>
      <c r="G4" s="189" t="s">
        <v>126</v>
      </c>
    </row>
    <row r="5" spans="1:7" x14ac:dyDescent="0.25">
      <c r="A5" s="191"/>
      <c r="B5" s="189"/>
      <c r="C5" s="189"/>
      <c r="D5" s="189"/>
      <c r="E5" s="189"/>
      <c r="F5" s="189"/>
      <c r="G5" s="189"/>
    </row>
    <row r="6" spans="1:7" x14ac:dyDescent="0.25">
      <c r="A6" s="191"/>
      <c r="B6" s="191" t="s">
        <v>128</v>
      </c>
      <c r="C6" s="189"/>
      <c r="D6" s="189"/>
      <c r="E6" s="189"/>
      <c r="F6" s="189"/>
      <c r="G6" s="189"/>
    </row>
    <row r="7" spans="1:7" x14ac:dyDescent="0.25">
      <c r="A7" s="191"/>
      <c r="B7" s="189"/>
      <c r="C7" s="189"/>
      <c r="D7" s="189"/>
      <c r="E7" s="189"/>
      <c r="F7" s="189"/>
      <c r="G7" s="189"/>
    </row>
    <row r="8" spans="1:7" x14ac:dyDescent="0.25">
      <c r="A8" s="191"/>
      <c r="B8" s="189"/>
      <c r="C8" s="189"/>
      <c r="D8" s="189"/>
      <c r="E8" s="189"/>
      <c r="F8" s="189"/>
      <c r="G8" s="189"/>
    </row>
    <row r="9" spans="1:7" x14ac:dyDescent="0.25">
      <c r="A9" s="191"/>
      <c r="B9" s="189"/>
      <c r="C9" s="189"/>
      <c r="D9" s="189"/>
      <c r="E9" s="189"/>
      <c r="F9" s="189"/>
      <c r="G9" s="189"/>
    </row>
    <row r="10" spans="1:7" x14ac:dyDescent="0.25">
      <c r="A10" s="191"/>
      <c r="B10" s="189"/>
      <c r="C10" s="189"/>
      <c r="D10" s="189"/>
      <c r="E10" s="189"/>
      <c r="F10" s="189"/>
      <c r="G10" s="189"/>
    </row>
    <row r="11" spans="1:7" x14ac:dyDescent="0.25">
      <c r="A11" s="191"/>
      <c r="B11" s="189"/>
      <c r="C11" s="189"/>
      <c r="D11" s="189"/>
      <c r="E11" s="189"/>
      <c r="F11" s="189"/>
      <c r="G11" s="189"/>
    </row>
    <row r="12" spans="1:7" x14ac:dyDescent="0.25">
      <c r="A12" s="191"/>
      <c r="B12" s="189"/>
      <c r="C12" s="189"/>
      <c r="D12" s="189"/>
      <c r="E12" s="189"/>
      <c r="F12" s="189"/>
      <c r="G12" s="189"/>
    </row>
    <row r="13" spans="1:7" x14ac:dyDescent="0.25">
      <c r="A13" s="191"/>
      <c r="B13" s="189"/>
      <c r="C13" s="189"/>
      <c r="D13" s="189"/>
      <c r="E13" s="189"/>
      <c r="F13" s="189"/>
      <c r="G13" s="189"/>
    </row>
    <row r="14" spans="1:7" x14ac:dyDescent="0.25">
      <c r="A14" s="191"/>
      <c r="B14" s="189"/>
      <c r="C14" s="189"/>
      <c r="D14" s="189"/>
      <c r="E14" s="189"/>
      <c r="F14" s="189"/>
      <c r="G14" s="189"/>
    </row>
    <row r="15" spans="1:7" x14ac:dyDescent="0.25">
      <c r="A15" s="191"/>
      <c r="B15" s="189"/>
      <c r="C15" s="189"/>
      <c r="D15" s="189"/>
      <c r="E15" s="189"/>
      <c r="F15" s="189"/>
      <c r="G15" s="189"/>
    </row>
    <row r="16" spans="1:7" x14ac:dyDescent="0.25">
      <c r="A16" s="191"/>
      <c r="B16" s="189"/>
      <c r="C16" s="189"/>
      <c r="D16" s="189"/>
      <c r="E16" s="189"/>
      <c r="F16" s="189"/>
      <c r="G16" s="189"/>
    </row>
    <row r="17" spans="1:7" x14ac:dyDescent="0.25">
      <c r="A17" s="191"/>
      <c r="B17" s="189"/>
      <c r="C17" s="189"/>
      <c r="D17" s="189"/>
      <c r="E17" s="189"/>
      <c r="F17" s="189"/>
      <c r="G17" s="189"/>
    </row>
    <row r="18" spans="1:7" x14ac:dyDescent="0.25">
      <c r="A18" s="191"/>
      <c r="B18" s="189"/>
      <c r="C18" s="189"/>
      <c r="D18" s="189"/>
      <c r="E18" s="189"/>
      <c r="F18" s="189"/>
      <c r="G18" s="189"/>
    </row>
    <row r="19" spans="1:7" x14ac:dyDescent="0.25">
      <c r="A19" s="191"/>
      <c r="B19" s="189"/>
      <c r="C19" s="189"/>
      <c r="D19" s="189"/>
      <c r="E19" s="189"/>
      <c r="F19" s="189"/>
      <c r="G19" s="189"/>
    </row>
    <row r="20" spans="1:7" x14ac:dyDescent="0.25">
      <c r="A20" s="191"/>
      <c r="B20" s="189"/>
      <c r="C20" s="189"/>
      <c r="D20" s="189"/>
      <c r="E20" s="189"/>
      <c r="F20" s="189"/>
      <c r="G20" s="189"/>
    </row>
    <row r="21" spans="1:7" x14ac:dyDescent="0.25">
      <c r="A21" s="191"/>
      <c r="B21" s="189"/>
      <c r="C21" s="189"/>
      <c r="D21" s="189"/>
      <c r="E21" s="189"/>
      <c r="F21" s="189"/>
      <c r="G21" s="189"/>
    </row>
    <row r="22" spans="1:7" x14ac:dyDescent="0.25">
      <c r="A22" s="191"/>
      <c r="B22" s="189"/>
      <c r="C22" s="189"/>
      <c r="D22" s="189"/>
      <c r="E22" s="189"/>
      <c r="F22" s="189"/>
      <c r="G22" s="189"/>
    </row>
    <row r="23" spans="1:7" x14ac:dyDescent="0.25">
      <c r="A23" s="191"/>
      <c r="B23" s="189"/>
      <c r="C23" s="189"/>
      <c r="D23" s="189"/>
      <c r="E23" s="189"/>
      <c r="F23" s="189"/>
      <c r="G23" s="189"/>
    </row>
  </sheetData>
  <mergeCells count="1">
    <mergeCell ref="A2:G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2"/>
  <sheetViews>
    <sheetView workbookViewId="0">
      <selection activeCell="G52" sqref="G52"/>
    </sheetView>
  </sheetViews>
  <sheetFormatPr defaultRowHeight="15" x14ac:dyDescent="0.2"/>
  <cols>
    <col min="1" max="1" width="5" style="258" customWidth="1"/>
    <col min="2" max="2" width="20.28515625" style="261" customWidth="1"/>
    <col min="3" max="3" width="14.7109375" style="258" customWidth="1"/>
    <col min="4" max="4" width="13.85546875" style="258" customWidth="1"/>
    <col min="5" max="5" width="15.140625" style="258" customWidth="1"/>
    <col min="6" max="6" width="13" style="258" customWidth="1"/>
    <col min="7" max="7" width="15.42578125" style="258" customWidth="1"/>
    <col min="8" max="8" width="40.140625" style="258" customWidth="1"/>
    <col min="9" max="9" width="24.28515625" style="258" customWidth="1"/>
    <col min="10" max="254" width="9.140625" style="258"/>
    <col min="255" max="256" width="5" style="258" customWidth="1"/>
    <col min="257" max="261" width="20" style="258" customWidth="1"/>
    <col min="262" max="262" width="30" style="258" customWidth="1"/>
    <col min="263" max="263" width="50" style="258" customWidth="1"/>
    <col min="264" max="264" width="13.42578125" style="258" customWidth="1"/>
    <col min="265" max="510" width="9.140625" style="258"/>
    <col min="511" max="512" width="5" style="258" customWidth="1"/>
    <col min="513" max="517" width="20" style="258" customWidth="1"/>
    <col min="518" max="518" width="30" style="258" customWidth="1"/>
    <col min="519" max="519" width="50" style="258" customWidth="1"/>
    <col min="520" max="520" width="13.42578125" style="258" customWidth="1"/>
    <col min="521" max="766" width="9.140625" style="258"/>
    <col min="767" max="768" width="5" style="258" customWidth="1"/>
    <col min="769" max="773" width="20" style="258" customWidth="1"/>
    <col min="774" max="774" width="30" style="258" customWidth="1"/>
    <col min="775" max="775" width="50" style="258" customWidth="1"/>
    <col min="776" max="776" width="13.42578125" style="258" customWidth="1"/>
    <col min="777" max="1022" width="9.140625" style="258"/>
    <col min="1023" max="1024" width="5" style="258" customWidth="1"/>
    <col min="1025" max="1029" width="20" style="258" customWidth="1"/>
    <col min="1030" max="1030" width="30" style="258" customWidth="1"/>
    <col min="1031" max="1031" width="50" style="258" customWidth="1"/>
    <col min="1032" max="1032" width="13.42578125" style="258" customWidth="1"/>
    <col min="1033" max="1278" width="9.140625" style="258"/>
    <col min="1279" max="1280" width="5" style="258" customWidth="1"/>
    <col min="1281" max="1285" width="20" style="258" customWidth="1"/>
    <col min="1286" max="1286" width="30" style="258" customWidth="1"/>
    <col min="1287" max="1287" width="50" style="258" customWidth="1"/>
    <col min="1288" max="1288" width="13.42578125" style="258" customWidth="1"/>
    <col min="1289" max="1534" width="9.140625" style="258"/>
    <col min="1535" max="1536" width="5" style="258" customWidth="1"/>
    <col min="1537" max="1541" width="20" style="258" customWidth="1"/>
    <col min="1542" max="1542" width="30" style="258" customWidth="1"/>
    <col min="1543" max="1543" width="50" style="258" customWidth="1"/>
    <col min="1544" max="1544" width="13.42578125" style="258" customWidth="1"/>
    <col min="1545" max="1790" width="9.140625" style="258"/>
    <col min="1791" max="1792" width="5" style="258" customWidth="1"/>
    <col min="1793" max="1797" width="20" style="258" customWidth="1"/>
    <col min="1798" max="1798" width="30" style="258" customWidth="1"/>
    <col min="1799" max="1799" width="50" style="258" customWidth="1"/>
    <col min="1800" max="1800" width="13.42578125" style="258" customWidth="1"/>
    <col min="1801" max="2046" width="9.140625" style="258"/>
    <col min="2047" max="2048" width="5" style="258" customWidth="1"/>
    <col min="2049" max="2053" width="20" style="258" customWidth="1"/>
    <col min="2054" max="2054" width="30" style="258" customWidth="1"/>
    <col min="2055" max="2055" width="50" style="258" customWidth="1"/>
    <col min="2056" max="2056" width="13.42578125" style="258" customWidth="1"/>
    <col min="2057" max="2302" width="9.140625" style="258"/>
    <col min="2303" max="2304" width="5" style="258" customWidth="1"/>
    <col min="2305" max="2309" width="20" style="258" customWidth="1"/>
    <col min="2310" max="2310" width="30" style="258" customWidth="1"/>
    <col min="2311" max="2311" width="50" style="258" customWidth="1"/>
    <col min="2312" max="2312" width="13.42578125" style="258" customWidth="1"/>
    <col min="2313" max="2558" width="9.140625" style="258"/>
    <col min="2559" max="2560" width="5" style="258" customWidth="1"/>
    <col min="2561" max="2565" width="20" style="258" customWidth="1"/>
    <col min="2566" max="2566" width="30" style="258" customWidth="1"/>
    <col min="2567" max="2567" width="50" style="258" customWidth="1"/>
    <col min="2568" max="2568" width="13.42578125" style="258" customWidth="1"/>
    <col min="2569" max="2814" width="9.140625" style="258"/>
    <col min="2815" max="2816" width="5" style="258" customWidth="1"/>
    <col min="2817" max="2821" width="20" style="258" customWidth="1"/>
    <col min="2822" max="2822" width="30" style="258" customWidth="1"/>
    <col min="2823" max="2823" width="50" style="258" customWidth="1"/>
    <col min="2824" max="2824" width="13.42578125" style="258" customWidth="1"/>
    <col min="2825" max="3070" width="9.140625" style="258"/>
    <col min="3071" max="3072" width="5" style="258" customWidth="1"/>
    <col min="3073" max="3077" width="20" style="258" customWidth="1"/>
    <col min="3078" max="3078" width="30" style="258" customWidth="1"/>
    <col min="3079" max="3079" width="50" style="258" customWidth="1"/>
    <col min="3080" max="3080" width="13.42578125" style="258" customWidth="1"/>
    <col min="3081" max="3326" width="9.140625" style="258"/>
    <col min="3327" max="3328" width="5" style="258" customWidth="1"/>
    <col min="3329" max="3333" width="20" style="258" customWidth="1"/>
    <col min="3334" max="3334" width="30" style="258" customWidth="1"/>
    <col min="3335" max="3335" width="50" style="258" customWidth="1"/>
    <col min="3336" max="3336" width="13.42578125" style="258" customWidth="1"/>
    <col min="3337" max="3582" width="9.140625" style="258"/>
    <col min="3583" max="3584" width="5" style="258" customWidth="1"/>
    <col min="3585" max="3589" width="20" style="258" customWidth="1"/>
    <col min="3590" max="3590" width="30" style="258" customWidth="1"/>
    <col min="3591" max="3591" width="50" style="258" customWidth="1"/>
    <col min="3592" max="3592" width="13.42578125" style="258" customWidth="1"/>
    <col min="3593" max="3838" width="9.140625" style="258"/>
    <col min="3839" max="3840" width="5" style="258" customWidth="1"/>
    <col min="3841" max="3845" width="20" style="258" customWidth="1"/>
    <col min="3846" max="3846" width="30" style="258" customWidth="1"/>
    <col min="3847" max="3847" width="50" style="258" customWidth="1"/>
    <col min="3848" max="3848" width="13.42578125" style="258" customWidth="1"/>
    <col min="3849" max="4094" width="9.140625" style="258"/>
    <col min="4095" max="4096" width="5" style="258" customWidth="1"/>
    <col min="4097" max="4101" width="20" style="258" customWidth="1"/>
    <col min="4102" max="4102" width="30" style="258" customWidth="1"/>
    <col min="4103" max="4103" width="50" style="258" customWidth="1"/>
    <col min="4104" max="4104" width="13.42578125" style="258" customWidth="1"/>
    <col min="4105" max="4350" width="9.140625" style="258"/>
    <col min="4351" max="4352" width="5" style="258" customWidth="1"/>
    <col min="4353" max="4357" width="20" style="258" customWidth="1"/>
    <col min="4358" max="4358" width="30" style="258" customWidth="1"/>
    <col min="4359" max="4359" width="50" style="258" customWidth="1"/>
    <col min="4360" max="4360" width="13.42578125" style="258" customWidth="1"/>
    <col min="4361" max="4606" width="9.140625" style="258"/>
    <col min="4607" max="4608" width="5" style="258" customWidth="1"/>
    <col min="4609" max="4613" width="20" style="258" customWidth="1"/>
    <col min="4614" max="4614" width="30" style="258" customWidth="1"/>
    <col min="4615" max="4615" width="50" style="258" customWidth="1"/>
    <col min="4616" max="4616" width="13.42578125" style="258" customWidth="1"/>
    <col min="4617" max="4862" width="9.140625" style="258"/>
    <col min="4863" max="4864" width="5" style="258" customWidth="1"/>
    <col min="4865" max="4869" width="20" style="258" customWidth="1"/>
    <col min="4870" max="4870" width="30" style="258" customWidth="1"/>
    <col min="4871" max="4871" width="50" style="258" customWidth="1"/>
    <col min="4872" max="4872" width="13.42578125" style="258" customWidth="1"/>
    <col min="4873" max="5118" width="9.140625" style="258"/>
    <col min="5119" max="5120" width="5" style="258" customWidth="1"/>
    <col min="5121" max="5125" width="20" style="258" customWidth="1"/>
    <col min="5126" max="5126" width="30" style="258" customWidth="1"/>
    <col min="5127" max="5127" width="50" style="258" customWidth="1"/>
    <col min="5128" max="5128" width="13.42578125" style="258" customWidth="1"/>
    <col min="5129" max="5374" width="9.140625" style="258"/>
    <col min="5375" max="5376" width="5" style="258" customWidth="1"/>
    <col min="5377" max="5381" width="20" style="258" customWidth="1"/>
    <col min="5382" max="5382" width="30" style="258" customWidth="1"/>
    <col min="5383" max="5383" width="50" style="258" customWidth="1"/>
    <col min="5384" max="5384" width="13.42578125" style="258" customWidth="1"/>
    <col min="5385" max="5630" width="9.140625" style="258"/>
    <col min="5631" max="5632" width="5" style="258" customWidth="1"/>
    <col min="5633" max="5637" width="20" style="258" customWidth="1"/>
    <col min="5638" max="5638" width="30" style="258" customWidth="1"/>
    <col min="5639" max="5639" width="50" style="258" customWidth="1"/>
    <col min="5640" max="5640" width="13.42578125" style="258" customWidth="1"/>
    <col min="5641" max="5886" width="9.140625" style="258"/>
    <col min="5887" max="5888" width="5" style="258" customWidth="1"/>
    <col min="5889" max="5893" width="20" style="258" customWidth="1"/>
    <col min="5894" max="5894" width="30" style="258" customWidth="1"/>
    <col min="5895" max="5895" width="50" style="258" customWidth="1"/>
    <col min="5896" max="5896" width="13.42578125" style="258" customWidth="1"/>
    <col min="5897" max="6142" width="9.140625" style="258"/>
    <col min="6143" max="6144" width="5" style="258" customWidth="1"/>
    <col min="6145" max="6149" width="20" style="258" customWidth="1"/>
    <col min="6150" max="6150" width="30" style="258" customWidth="1"/>
    <col min="6151" max="6151" width="50" style="258" customWidth="1"/>
    <col min="6152" max="6152" width="13.42578125" style="258" customWidth="1"/>
    <col min="6153" max="6398" width="9.140625" style="258"/>
    <col min="6399" max="6400" width="5" style="258" customWidth="1"/>
    <col min="6401" max="6405" width="20" style="258" customWidth="1"/>
    <col min="6406" max="6406" width="30" style="258" customWidth="1"/>
    <col min="6407" max="6407" width="50" style="258" customWidth="1"/>
    <col min="6408" max="6408" width="13.42578125" style="258" customWidth="1"/>
    <col min="6409" max="6654" width="9.140625" style="258"/>
    <col min="6655" max="6656" width="5" style="258" customWidth="1"/>
    <col min="6657" max="6661" width="20" style="258" customWidth="1"/>
    <col min="6662" max="6662" width="30" style="258" customWidth="1"/>
    <col min="6663" max="6663" width="50" style="258" customWidth="1"/>
    <col min="6664" max="6664" width="13.42578125" style="258" customWidth="1"/>
    <col min="6665" max="6910" width="9.140625" style="258"/>
    <col min="6911" max="6912" width="5" style="258" customWidth="1"/>
    <col min="6913" max="6917" width="20" style="258" customWidth="1"/>
    <col min="6918" max="6918" width="30" style="258" customWidth="1"/>
    <col min="6919" max="6919" width="50" style="258" customWidth="1"/>
    <col min="6920" max="6920" width="13.42578125" style="258" customWidth="1"/>
    <col min="6921" max="7166" width="9.140625" style="258"/>
    <col min="7167" max="7168" width="5" style="258" customWidth="1"/>
    <col min="7169" max="7173" width="20" style="258" customWidth="1"/>
    <col min="7174" max="7174" width="30" style="258" customWidth="1"/>
    <col min="7175" max="7175" width="50" style="258" customWidth="1"/>
    <col min="7176" max="7176" width="13.42578125" style="258" customWidth="1"/>
    <col min="7177" max="7422" width="9.140625" style="258"/>
    <col min="7423" max="7424" width="5" style="258" customWidth="1"/>
    <col min="7425" max="7429" width="20" style="258" customWidth="1"/>
    <col min="7430" max="7430" width="30" style="258" customWidth="1"/>
    <col min="7431" max="7431" width="50" style="258" customWidth="1"/>
    <col min="7432" max="7432" width="13.42578125" style="258" customWidth="1"/>
    <col min="7433" max="7678" width="9.140625" style="258"/>
    <col min="7679" max="7680" width="5" style="258" customWidth="1"/>
    <col min="7681" max="7685" width="20" style="258" customWidth="1"/>
    <col min="7686" max="7686" width="30" style="258" customWidth="1"/>
    <col min="7687" max="7687" width="50" style="258" customWidth="1"/>
    <col min="7688" max="7688" width="13.42578125" style="258" customWidth="1"/>
    <col min="7689" max="7934" width="9.140625" style="258"/>
    <col min="7935" max="7936" width="5" style="258" customWidth="1"/>
    <col min="7937" max="7941" width="20" style="258" customWidth="1"/>
    <col min="7942" max="7942" width="30" style="258" customWidth="1"/>
    <col min="7943" max="7943" width="50" style="258" customWidth="1"/>
    <col min="7944" max="7944" width="13.42578125" style="258" customWidth="1"/>
    <col min="7945" max="8190" width="9.140625" style="258"/>
    <col min="8191" max="8192" width="5" style="258" customWidth="1"/>
    <col min="8193" max="8197" width="20" style="258" customWidth="1"/>
    <col min="8198" max="8198" width="30" style="258" customWidth="1"/>
    <col min="8199" max="8199" width="50" style="258" customWidth="1"/>
    <col min="8200" max="8200" width="13.42578125" style="258" customWidth="1"/>
    <col min="8201" max="8446" width="9.140625" style="258"/>
    <col min="8447" max="8448" width="5" style="258" customWidth="1"/>
    <col min="8449" max="8453" width="20" style="258" customWidth="1"/>
    <col min="8454" max="8454" width="30" style="258" customWidth="1"/>
    <col min="8455" max="8455" width="50" style="258" customWidth="1"/>
    <col min="8456" max="8456" width="13.42578125" style="258" customWidth="1"/>
    <col min="8457" max="8702" width="9.140625" style="258"/>
    <col min="8703" max="8704" width="5" style="258" customWidth="1"/>
    <col min="8705" max="8709" width="20" style="258" customWidth="1"/>
    <col min="8710" max="8710" width="30" style="258" customWidth="1"/>
    <col min="8711" max="8711" width="50" style="258" customWidth="1"/>
    <col min="8712" max="8712" width="13.42578125" style="258" customWidth="1"/>
    <col min="8713" max="8958" width="9.140625" style="258"/>
    <col min="8959" max="8960" width="5" style="258" customWidth="1"/>
    <col min="8961" max="8965" width="20" style="258" customWidth="1"/>
    <col min="8966" max="8966" width="30" style="258" customWidth="1"/>
    <col min="8967" max="8967" width="50" style="258" customWidth="1"/>
    <col min="8968" max="8968" width="13.42578125" style="258" customWidth="1"/>
    <col min="8969" max="9214" width="9.140625" style="258"/>
    <col min="9215" max="9216" width="5" style="258" customWidth="1"/>
    <col min="9217" max="9221" width="20" style="258" customWidth="1"/>
    <col min="9222" max="9222" width="30" style="258" customWidth="1"/>
    <col min="9223" max="9223" width="50" style="258" customWidth="1"/>
    <col min="9224" max="9224" width="13.42578125" style="258" customWidth="1"/>
    <col min="9225" max="9470" width="9.140625" style="258"/>
    <col min="9471" max="9472" width="5" style="258" customWidth="1"/>
    <col min="9473" max="9477" width="20" style="258" customWidth="1"/>
    <col min="9478" max="9478" width="30" style="258" customWidth="1"/>
    <col min="9479" max="9479" width="50" style="258" customWidth="1"/>
    <col min="9480" max="9480" width="13.42578125" style="258" customWidth="1"/>
    <col min="9481" max="9726" width="9.140625" style="258"/>
    <col min="9727" max="9728" width="5" style="258" customWidth="1"/>
    <col min="9729" max="9733" width="20" style="258" customWidth="1"/>
    <col min="9734" max="9734" width="30" style="258" customWidth="1"/>
    <col min="9735" max="9735" width="50" style="258" customWidth="1"/>
    <col min="9736" max="9736" width="13.42578125" style="258" customWidth="1"/>
    <col min="9737" max="9982" width="9.140625" style="258"/>
    <col min="9983" max="9984" width="5" style="258" customWidth="1"/>
    <col min="9985" max="9989" width="20" style="258" customWidth="1"/>
    <col min="9990" max="9990" width="30" style="258" customWidth="1"/>
    <col min="9991" max="9991" width="50" style="258" customWidth="1"/>
    <col min="9992" max="9992" width="13.42578125" style="258" customWidth="1"/>
    <col min="9993" max="10238" width="9.140625" style="258"/>
    <col min="10239" max="10240" width="5" style="258" customWidth="1"/>
    <col min="10241" max="10245" width="20" style="258" customWidth="1"/>
    <col min="10246" max="10246" width="30" style="258" customWidth="1"/>
    <col min="10247" max="10247" width="50" style="258" customWidth="1"/>
    <col min="10248" max="10248" width="13.42578125" style="258" customWidth="1"/>
    <col min="10249" max="10494" width="9.140625" style="258"/>
    <col min="10495" max="10496" width="5" style="258" customWidth="1"/>
    <col min="10497" max="10501" width="20" style="258" customWidth="1"/>
    <col min="10502" max="10502" width="30" style="258" customWidth="1"/>
    <col min="10503" max="10503" width="50" style="258" customWidth="1"/>
    <col min="10504" max="10504" width="13.42578125" style="258" customWidth="1"/>
    <col min="10505" max="10750" width="9.140625" style="258"/>
    <col min="10751" max="10752" width="5" style="258" customWidth="1"/>
    <col min="10753" max="10757" width="20" style="258" customWidth="1"/>
    <col min="10758" max="10758" width="30" style="258" customWidth="1"/>
    <col min="10759" max="10759" width="50" style="258" customWidth="1"/>
    <col min="10760" max="10760" width="13.42578125" style="258" customWidth="1"/>
    <col min="10761" max="11006" width="9.140625" style="258"/>
    <col min="11007" max="11008" width="5" style="258" customWidth="1"/>
    <col min="11009" max="11013" width="20" style="258" customWidth="1"/>
    <col min="11014" max="11014" width="30" style="258" customWidth="1"/>
    <col min="11015" max="11015" width="50" style="258" customWidth="1"/>
    <col min="11016" max="11016" width="13.42578125" style="258" customWidth="1"/>
    <col min="11017" max="11262" width="9.140625" style="258"/>
    <col min="11263" max="11264" width="5" style="258" customWidth="1"/>
    <col min="11265" max="11269" width="20" style="258" customWidth="1"/>
    <col min="11270" max="11270" width="30" style="258" customWidth="1"/>
    <col min="11271" max="11271" width="50" style="258" customWidth="1"/>
    <col min="11272" max="11272" width="13.42578125" style="258" customWidth="1"/>
    <col min="11273" max="11518" width="9.140625" style="258"/>
    <col min="11519" max="11520" width="5" style="258" customWidth="1"/>
    <col min="11521" max="11525" width="20" style="258" customWidth="1"/>
    <col min="11526" max="11526" width="30" style="258" customWidth="1"/>
    <col min="11527" max="11527" width="50" style="258" customWidth="1"/>
    <col min="11528" max="11528" width="13.42578125" style="258" customWidth="1"/>
    <col min="11529" max="11774" width="9.140625" style="258"/>
    <col min="11775" max="11776" width="5" style="258" customWidth="1"/>
    <col min="11777" max="11781" width="20" style="258" customWidth="1"/>
    <col min="11782" max="11782" width="30" style="258" customWidth="1"/>
    <col min="11783" max="11783" width="50" style="258" customWidth="1"/>
    <col min="11784" max="11784" width="13.42578125" style="258" customWidth="1"/>
    <col min="11785" max="12030" width="9.140625" style="258"/>
    <col min="12031" max="12032" width="5" style="258" customWidth="1"/>
    <col min="12033" max="12037" width="20" style="258" customWidth="1"/>
    <col min="12038" max="12038" width="30" style="258" customWidth="1"/>
    <col min="12039" max="12039" width="50" style="258" customWidth="1"/>
    <col min="12040" max="12040" width="13.42578125" style="258" customWidth="1"/>
    <col min="12041" max="12286" width="9.140625" style="258"/>
    <col min="12287" max="12288" width="5" style="258" customWidth="1"/>
    <col min="12289" max="12293" width="20" style="258" customWidth="1"/>
    <col min="12294" max="12294" width="30" style="258" customWidth="1"/>
    <col min="12295" max="12295" width="50" style="258" customWidth="1"/>
    <col min="12296" max="12296" width="13.42578125" style="258" customWidth="1"/>
    <col min="12297" max="12542" width="9.140625" style="258"/>
    <col min="12543" max="12544" width="5" style="258" customWidth="1"/>
    <col min="12545" max="12549" width="20" style="258" customWidth="1"/>
    <col min="12550" max="12550" width="30" style="258" customWidth="1"/>
    <col min="12551" max="12551" width="50" style="258" customWidth="1"/>
    <col min="12552" max="12552" width="13.42578125" style="258" customWidth="1"/>
    <col min="12553" max="12798" width="9.140625" style="258"/>
    <col min="12799" max="12800" width="5" style="258" customWidth="1"/>
    <col min="12801" max="12805" width="20" style="258" customWidth="1"/>
    <col min="12806" max="12806" width="30" style="258" customWidth="1"/>
    <col min="12807" max="12807" width="50" style="258" customWidth="1"/>
    <col min="12808" max="12808" width="13.42578125" style="258" customWidth="1"/>
    <col min="12809" max="13054" width="9.140625" style="258"/>
    <col min="13055" max="13056" width="5" style="258" customWidth="1"/>
    <col min="13057" max="13061" width="20" style="258" customWidth="1"/>
    <col min="13062" max="13062" width="30" style="258" customWidth="1"/>
    <col min="13063" max="13063" width="50" style="258" customWidth="1"/>
    <col min="13064" max="13064" width="13.42578125" style="258" customWidth="1"/>
    <col min="13065" max="13310" width="9.140625" style="258"/>
    <col min="13311" max="13312" width="5" style="258" customWidth="1"/>
    <col min="13313" max="13317" width="20" style="258" customWidth="1"/>
    <col min="13318" max="13318" width="30" style="258" customWidth="1"/>
    <col min="13319" max="13319" width="50" style="258" customWidth="1"/>
    <col min="13320" max="13320" width="13.42578125" style="258" customWidth="1"/>
    <col min="13321" max="13566" width="9.140625" style="258"/>
    <col min="13567" max="13568" width="5" style="258" customWidth="1"/>
    <col min="13569" max="13573" width="20" style="258" customWidth="1"/>
    <col min="13574" max="13574" width="30" style="258" customWidth="1"/>
    <col min="13575" max="13575" width="50" style="258" customWidth="1"/>
    <col min="13576" max="13576" width="13.42578125" style="258" customWidth="1"/>
    <col min="13577" max="13822" width="9.140625" style="258"/>
    <col min="13823" max="13824" width="5" style="258" customWidth="1"/>
    <col min="13825" max="13829" width="20" style="258" customWidth="1"/>
    <col min="13830" max="13830" width="30" style="258" customWidth="1"/>
    <col min="13831" max="13831" width="50" style="258" customWidth="1"/>
    <col min="13832" max="13832" width="13.42578125" style="258" customWidth="1"/>
    <col min="13833" max="14078" width="9.140625" style="258"/>
    <col min="14079" max="14080" width="5" style="258" customWidth="1"/>
    <col min="14081" max="14085" width="20" style="258" customWidth="1"/>
    <col min="14086" max="14086" width="30" style="258" customWidth="1"/>
    <col min="14087" max="14087" width="50" style="258" customWidth="1"/>
    <col min="14088" max="14088" width="13.42578125" style="258" customWidth="1"/>
    <col min="14089" max="14334" width="9.140625" style="258"/>
    <col min="14335" max="14336" width="5" style="258" customWidth="1"/>
    <col min="14337" max="14341" width="20" style="258" customWidth="1"/>
    <col min="14342" max="14342" width="30" style="258" customWidth="1"/>
    <col min="14343" max="14343" width="50" style="258" customWidth="1"/>
    <col min="14344" max="14344" width="13.42578125" style="258" customWidth="1"/>
    <col min="14345" max="14590" width="9.140625" style="258"/>
    <col min="14591" max="14592" width="5" style="258" customWidth="1"/>
    <col min="14593" max="14597" width="20" style="258" customWidth="1"/>
    <col min="14598" max="14598" width="30" style="258" customWidth="1"/>
    <col min="14599" max="14599" width="50" style="258" customWidth="1"/>
    <col min="14600" max="14600" width="13.42578125" style="258" customWidth="1"/>
    <col min="14601" max="14846" width="9.140625" style="258"/>
    <col min="14847" max="14848" width="5" style="258" customWidth="1"/>
    <col min="14849" max="14853" width="20" style="258" customWidth="1"/>
    <col min="14854" max="14854" width="30" style="258" customWidth="1"/>
    <col min="14855" max="14855" width="50" style="258" customWidth="1"/>
    <col min="14856" max="14856" width="13.42578125" style="258" customWidth="1"/>
    <col min="14857" max="15102" width="9.140625" style="258"/>
    <col min="15103" max="15104" width="5" style="258" customWidth="1"/>
    <col min="15105" max="15109" width="20" style="258" customWidth="1"/>
    <col min="15110" max="15110" width="30" style="258" customWidth="1"/>
    <col min="15111" max="15111" width="50" style="258" customWidth="1"/>
    <col min="15112" max="15112" width="13.42578125" style="258" customWidth="1"/>
    <col min="15113" max="15358" width="9.140625" style="258"/>
    <col min="15359" max="15360" width="5" style="258" customWidth="1"/>
    <col min="15361" max="15365" width="20" style="258" customWidth="1"/>
    <col min="15366" max="15366" width="30" style="258" customWidth="1"/>
    <col min="15367" max="15367" width="50" style="258" customWidth="1"/>
    <col min="15368" max="15368" width="13.42578125" style="258" customWidth="1"/>
    <col min="15369" max="15614" width="9.140625" style="258"/>
    <col min="15615" max="15616" width="5" style="258" customWidth="1"/>
    <col min="15617" max="15621" width="20" style="258" customWidth="1"/>
    <col min="15622" max="15622" width="30" style="258" customWidth="1"/>
    <col min="15623" max="15623" width="50" style="258" customWidth="1"/>
    <col min="15624" max="15624" width="13.42578125" style="258" customWidth="1"/>
    <col min="15625" max="15870" width="9.140625" style="258"/>
    <col min="15871" max="15872" width="5" style="258" customWidth="1"/>
    <col min="15873" max="15877" width="20" style="258" customWidth="1"/>
    <col min="15878" max="15878" width="30" style="258" customWidth="1"/>
    <col min="15879" max="15879" width="50" style="258" customWidth="1"/>
    <col min="15880" max="15880" width="13.42578125" style="258" customWidth="1"/>
    <col min="15881" max="16126" width="9.140625" style="258"/>
    <col min="16127" max="16128" width="5" style="258" customWidth="1"/>
    <col min="16129" max="16133" width="20" style="258" customWidth="1"/>
    <col min="16134" max="16134" width="30" style="258" customWidth="1"/>
    <col min="16135" max="16135" width="50" style="258" customWidth="1"/>
    <col min="16136" max="16136" width="13.42578125" style="258" customWidth="1"/>
    <col min="16137" max="16384" width="9.140625" style="258"/>
  </cols>
  <sheetData>
    <row r="2" spans="1:9" ht="36.75" customHeight="1" x14ac:dyDescent="0.2">
      <c r="A2" s="257" t="s">
        <v>171</v>
      </c>
      <c r="B2" s="257" t="s">
        <v>172</v>
      </c>
      <c r="C2" s="257" t="s">
        <v>172</v>
      </c>
      <c r="D2" s="257" t="s">
        <v>172</v>
      </c>
      <c r="E2" s="257" t="s">
        <v>172</v>
      </c>
      <c r="F2" s="257" t="s">
        <v>172</v>
      </c>
      <c r="G2" s="257" t="s">
        <v>172</v>
      </c>
      <c r="H2" s="257" t="s">
        <v>172</v>
      </c>
      <c r="I2" s="257" t="s">
        <v>172</v>
      </c>
    </row>
    <row r="3" spans="1:9" s="259" customFormat="1" x14ac:dyDescent="0.25">
      <c r="A3" s="259" t="s">
        <v>132</v>
      </c>
      <c r="F3" s="260"/>
    </row>
    <row r="4" spans="1:9" s="259" customFormat="1" x14ac:dyDescent="0.25">
      <c r="A4" s="259" t="s">
        <v>133</v>
      </c>
    </row>
    <row r="5" spans="1:9" x14ac:dyDescent="0.2">
      <c r="H5" s="262" t="s">
        <v>173</v>
      </c>
      <c r="I5" s="262"/>
    </row>
    <row r="6" spans="1:9" ht="30" x14ac:dyDescent="0.2">
      <c r="A6" s="263" t="s">
        <v>0</v>
      </c>
      <c r="B6" s="263" t="s">
        <v>174</v>
      </c>
      <c r="C6" s="263" t="s">
        <v>175</v>
      </c>
      <c r="D6" s="263" t="s">
        <v>176</v>
      </c>
      <c r="E6" s="263" t="s">
        <v>177</v>
      </c>
      <c r="F6" s="263" t="s">
        <v>117</v>
      </c>
      <c r="G6" s="263" t="s">
        <v>178</v>
      </c>
      <c r="H6" s="263" t="s">
        <v>179</v>
      </c>
      <c r="I6" s="263" t="s">
        <v>180</v>
      </c>
    </row>
    <row r="7" spans="1:9" x14ac:dyDescent="0.2">
      <c r="A7" s="263">
        <v>1</v>
      </c>
      <c r="B7" s="263" t="s">
        <v>28</v>
      </c>
      <c r="C7" s="263">
        <v>2019</v>
      </c>
      <c r="D7" s="264" t="s">
        <v>181</v>
      </c>
      <c r="E7" s="263">
        <v>423800000</v>
      </c>
      <c r="F7" s="265">
        <v>416874200</v>
      </c>
      <c r="G7" s="263">
        <v>423800000</v>
      </c>
      <c r="H7" s="266" t="s">
        <v>182</v>
      </c>
      <c r="I7" s="263"/>
    </row>
    <row r="8" spans="1:9" ht="30" x14ac:dyDescent="0.2">
      <c r="A8" s="263">
        <v>2</v>
      </c>
      <c r="B8" s="263" t="s">
        <v>183</v>
      </c>
      <c r="C8" s="263"/>
      <c r="D8" s="264"/>
      <c r="E8" s="263">
        <v>423800000</v>
      </c>
      <c r="F8" s="265">
        <v>416874200</v>
      </c>
      <c r="G8" s="263">
        <v>423800000</v>
      </c>
      <c r="H8" s="267"/>
      <c r="I8" s="263"/>
    </row>
    <row r="9" spans="1:9" x14ac:dyDescent="0.2">
      <c r="A9" s="263">
        <v>3</v>
      </c>
      <c r="B9" s="263"/>
      <c r="C9" s="263"/>
      <c r="D9" s="264"/>
      <c r="E9" s="263"/>
      <c r="F9" s="265"/>
      <c r="G9" s="263"/>
      <c r="H9" s="265"/>
      <c r="I9" s="263"/>
    </row>
    <row r="10" spans="1:9" x14ac:dyDescent="0.2">
      <c r="A10" s="263">
        <v>4</v>
      </c>
      <c r="B10" s="263"/>
      <c r="C10" s="263"/>
      <c r="D10" s="264"/>
      <c r="E10" s="263"/>
      <c r="F10" s="265"/>
      <c r="G10" s="263"/>
      <c r="H10" s="268"/>
      <c r="I10" s="263"/>
    </row>
    <row r="11" spans="1:9" ht="14.25" customHeight="1" x14ac:dyDescent="0.2">
      <c r="A11" s="263">
        <v>5</v>
      </c>
      <c r="B11" s="263"/>
      <c r="C11" s="268"/>
      <c r="D11" s="268"/>
      <c r="E11" s="268"/>
      <c r="F11" s="268"/>
      <c r="G11" s="268"/>
      <c r="H11" s="268"/>
      <c r="I11" s="268"/>
    </row>
    <row r="12" spans="1:9" hidden="1" x14ac:dyDescent="0.2">
      <c r="A12" s="263">
        <v>14</v>
      </c>
      <c r="B12" s="263" t="s">
        <v>184</v>
      </c>
      <c r="C12" s="268" t="s">
        <v>172</v>
      </c>
      <c r="D12" s="268" t="s">
        <v>172</v>
      </c>
      <c r="E12" s="268" t="s">
        <v>172</v>
      </c>
      <c r="F12" s="268" t="s">
        <v>172</v>
      </c>
      <c r="G12" s="268" t="s">
        <v>172</v>
      </c>
      <c r="H12" s="268" t="s">
        <v>172</v>
      </c>
      <c r="I12" s="268" t="s">
        <v>172</v>
      </c>
    </row>
    <row r="13" spans="1:9" hidden="1" x14ac:dyDescent="0.2">
      <c r="A13" s="263">
        <v>15</v>
      </c>
      <c r="B13" s="263" t="s">
        <v>185</v>
      </c>
      <c r="C13" s="268" t="s">
        <v>172</v>
      </c>
      <c r="D13" s="268" t="s">
        <v>172</v>
      </c>
      <c r="E13" s="268"/>
      <c r="F13" s="268" t="s">
        <v>172</v>
      </c>
      <c r="G13" s="268" t="s">
        <v>172</v>
      </c>
      <c r="H13" s="268" t="s">
        <v>172</v>
      </c>
      <c r="I13" s="268" t="s">
        <v>172</v>
      </c>
    </row>
    <row r="14" spans="1:9" hidden="1" x14ac:dyDescent="0.2">
      <c r="A14" s="263">
        <v>16</v>
      </c>
      <c r="B14" s="263" t="s">
        <v>186</v>
      </c>
      <c r="C14" s="268" t="s">
        <v>172</v>
      </c>
      <c r="D14" s="268" t="s">
        <v>172</v>
      </c>
      <c r="E14" s="268" t="s">
        <v>172</v>
      </c>
      <c r="F14" s="268" t="s">
        <v>172</v>
      </c>
      <c r="G14" s="268" t="s">
        <v>172</v>
      </c>
      <c r="H14" s="268" t="s">
        <v>172</v>
      </c>
      <c r="I14" s="268" t="s">
        <v>172</v>
      </c>
    </row>
    <row r="15" spans="1:9" ht="30" hidden="1" x14ac:dyDescent="0.2">
      <c r="A15" s="263">
        <v>17</v>
      </c>
      <c r="B15" s="263" t="s">
        <v>187</v>
      </c>
      <c r="C15" s="268" t="s">
        <v>172</v>
      </c>
      <c r="D15" s="268" t="s">
        <v>172</v>
      </c>
      <c r="E15" s="268" t="s">
        <v>172</v>
      </c>
      <c r="F15" s="268" t="s">
        <v>172</v>
      </c>
      <c r="G15" s="268" t="s">
        <v>172</v>
      </c>
      <c r="H15" s="268" t="s">
        <v>172</v>
      </c>
      <c r="I15" s="268" t="s">
        <v>172</v>
      </c>
    </row>
    <row r="16" spans="1:9" hidden="1" x14ac:dyDescent="0.2">
      <c r="A16" s="263">
        <v>18</v>
      </c>
      <c r="B16" s="263" t="s">
        <v>188</v>
      </c>
      <c r="C16" s="268" t="s">
        <v>172</v>
      </c>
      <c r="D16" s="268" t="s">
        <v>172</v>
      </c>
      <c r="E16" s="268" t="s">
        <v>172</v>
      </c>
      <c r="F16" s="268" t="s">
        <v>172</v>
      </c>
      <c r="G16" s="268" t="s">
        <v>172</v>
      </c>
      <c r="H16" s="268" t="s">
        <v>172</v>
      </c>
      <c r="I16" s="268" t="s">
        <v>172</v>
      </c>
    </row>
    <row r="17" spans="1:9" hidden="1" x14ac:dyDescent="0.2">
      <c r="A17" s="263">
        <v>19</v>
      </c>
      <c r="B17" s="263" t="s">
        <v>189</v>
      </c>
      <c r="C17" s="268" t="s">
        <v>172</v>
      </c>
      <c r="D17" s="268" t="s">
        <v>172</v>
      </c>
      <c r="E17" s="268" t="s">
        <v>172</v>
      </c>
      <c r="F17" s="268" t="s">
        <v>172</v>
      </c>
      <c r="G17" s="268" t="s">
        <v>172</v>
      </c>
      <c r="H17" s="268" t="s">
        <v>172</v>
      </c>
      <c r="I17" s="268" t="s">
        <v>172</v>
      </c>
    </row>
    <row r="18" spans="1:9" hidden="1" x14ac:dyDescent="0.2">
      <c r="A18" s="263">
        <v>20</v>
      </c>
      <c r="B18" s="263" t="s">
        <v>190</v>
      </c>
      <c r="C18" s="268" t="s">
        <v>172</v>
      </c>
      <c r="D18" s="268" t="s">
        <v>172</v>
      </c>
      <c r="E18" s="268" t="s">
        <v>172</v>
      </c>
      <c r="F18" s="268" t="s">
        <v>172</v>
      </c>
      <c r="G18" s="268" t="s">
        <v>172</v>
      </c>
      <c r="H18" s="268" t="s">
        <v>172</v>
      </c>
      <c r="I18" s="268" t="s">
        <v>172</v>
      </c>
    </row>
    <row r="19" spans="1:9" ht="30" hidden="1" x14ac:dyDescent="0.2">
      <c r="A19" s="263">
        <v>21</v>
      </c>
      <c r="B19" s="263" t="s">
        <v>191</v>
      </c>
      <c r="C19" s="268" t="s">
        <v>172</v>
      </c>
      <c r="D19" s="268" t="s">
        <v>172</v>
      </c>
      <c r="E19" s="268" t="s">
        <v>172</v>
      </c>
      <c r="F19" s="268" t="s">
        <v>172</v>
      </c>
      <c r="G19" s="268" t="s">
        <v>172</v>
      </c>
      <c r="H19" s="268" t="s">
        <v>172</v>
      </c>
      <c r="I19" s="268" t="s">
        <v>172</v>
      </c>
    </row>
    <row r="20" spans="1:9" hidden="1" x14ac:dyDescent="0.2">
      <c r="A20" s="263">
        <v>22</v>
      </c>
      <c r="B20" s="263" t="s">
        <v>192</v>
      </c>
      <c r="C20" s="268" t="s">
        <v>172</v>
      </c>
      <c r="D20" s="268" t="s">
        <v>172</v>
      </c>
      <c r="E20" s="268" t="s">
        <v>172</v>
      </c>
      <c r="F20" s="268" t="s">
        <v>172</v>
      </c>
      <c r="G20" s="268" t="s">
        <v>172</v>
      </c>
      <c r="H20" s="268" t="s">
        <v>172</v>
      </c>
      <c r="I20" s="268" t="s">
        <v>172</v>
      </c>
    </row>
    <row r="21" spans="1:9" ht="30" hidden="1" x14ac:dyDescent="0.2">
      <c r="A21" s="263">
        <v>23</v>
      </c>
      <c r="B21" s="263" t="s">
        <v>193</v>
      </c>
      <c r="C21" s="268" t="s">
        <v>172</v>
      </c>
      <c r="D21" s="268" t="s">
        <v>172</v>
      </c>
      <c r="E21" s="268" t="s">
        <v>172</v>
      </c>
      <c r="F21" s="268" t="s">
        <v>172</v>
      </c>
      <c r="G21" s="268" t="s">
        <v>172</v>
      </c>
      <c r="H21" s="268" t="s">
        <v>172</v>
      </c>
      <c r="I21" s="268" t="s">
        <v>172</v>
      </c>
    </row>
    <row r="22" spans="1:9" ht="30" hidden="1" x14ac:dyDescent="0.2">
      <c r="A22" s="263">
        <v>24</v>
      </c>
      <c r="B22" s="263" t="s">
        <v>194</v>
      </c>
      <c r="C22" s="268" t="s">
        <v>172</v>
      </c>
      <c r="D22" s="268" t="s">
        <v>172</v>
      </c>
      <c r="E22" s="268" t="s">
        <v>172</v>
      </c>
      <c r="F22" s="268" t="s">
        <v>172</v>
      </c>
      <c r="G22" s="268" t="s">
        <v>172</v>
      </c>
      <c r="H22" s="268" t="s">
        <v>172</v>
      </c>
      <c r="I22" s="268" t="s">
        <v>172</v>
      </c>
    </row>
    <row r="23" spans="1:9" ht="30" hidden="1" x14ac:dyDescent="0.2">
      <c r="A23" s="263">
        <v>25</v>
      </c>
      <c r="B23" s="263" t="s">
        <v>195</v>
      </c>
      <c r="C23" s="268" t="s">
        <v>172</v>
      </c>
      <c r="D23" s="268" t="s">
        <v>172</v>
      </c>
      <c r="E23" s="268" t="s">
        <v>172</v>
      </c>
      <c r="F23" s="268" t="s">
        <v>172</v>
      </c>
      <c r="G23" s="268" t="s">
        <v>172</v>
      </c>
      <c r="H23" s="268" t="s">
        <v>172</v>
      </c>
      <c r="I23" s="268" t="s">
        <v>172</v>
      </c>
    </row>
    <row r="24" spans="1:9" hidden="1" x14ac:dyDescent="0.2">
      <c r="A24" s="263">
        <v>26</v>
      </c>
      <c r="B24" s="263" t="s">
        <v>196</v>
      </c>
      <c r="C24" s="268" t="s">
        <v>172</v>
      </c>
      <c r="D24" s="268" t="s">
        <v>172</v>
      </c>
      <c r="E24" s="268" t="s">
        <v>172</v>
      </c>
      <c r="F24" s="268" t="s">
        <v>172</v>
      </c>
      <c r="G24" s="268" t="s">
        <v>172</v>
      </c>
      <c r="H24" s="268" t="s">
        <v>172</v>
      </c>
      <c r="I24" s="268" t="s">
        <v>172</v>
      </c>
    </row>
    <row r="25" spans="1:9" hidden="1" x14ac:dyDescent="0.2">
      <c r="A25" s="263">
        <v>27</v>
      </c>
      <c r="B25" s="263" t="s">
        <v>197</v>
      </c>
      <c r="C25" s="268" t="s">
        <v>172</v>
      </c>
      <c r="D25" s="268" t="s">
        <v>172</v>
      </c>
      <c r="E25" s="268" t="s">
        <v>172</v>
      </c>
      <c r="F25" s="268" t="s">
        <v>172</v>
      </c>
      <c r="G25" s="268" t="s">
        <v>172</v>
      </c>
      <c r="H25" s="268" t="s">
        <v>172</v>
      </c>
      <c r="I25" s="268" t="s">
        <v>172</v>
      </c>
    </row>
    <row r="26" spans="1:9" hidden="1" x14ac:dyDescent="0.2">
      <c r="A26" s="263">
        <v>28</v>
      </c>
      <c r="B26" s="263" t="s">
        <v>198</v>
      </c>
      <c r="C26" s="268" t="s">
        <v>172</v>
      </c>
      <c r="D26" s="268" t="s">
        <v>172</v>
      </c>
      <c r="E26" s="268" t="s">
        <v>172</v>
      </c>
      <c r="F26" s="268" t="s">
        <v>172</v>
      </c>
      <c r="G26" s="268" t="s">
        <v>172</v>
      </c>
      <c r="H26" s="268" t="s">
        <v>172</v>
      </c>
      <c r="I26" s="268" t="s">
        <v>172</v>
      </c>
    </row>
    <row r="27" spans="1:9" ht="30" hidden="1" x14ac:dyDescent="0.2">
      <c r="A27" s="263">
        <v>29</v>
      </c>
      <c r="B27" s="263" t="s">
        <v>199</v>
      </c>
      <c r="C27" s="268" t="s">
        <v>172</v>
      </c>
      <c r="D27" s="268" t="s">
        <v>172</v>
      </c>
      <c r="E27" s="268" t="s">
        <v>172</v>
      </c>
      <c r="F27" s="268" t="s">
        <v>172</v>
      </c>
      <c r="G27" s="268" t="s">
        <v>172</v>
      </c>
      <c r="H27" s="268" t="s">
        <v>172</v>
      </c>
      <c r="I27" s="268" t="s">
        <v>172</v>
      </c>
    </row>
    <row r="28" spans="1:9" hidden="1" x14ac:dyDescent="0.2">
      <c r="A28" s="263">
        <v>30</v>
      </c>
      <c r="B28" s="263" t="s">
        <v>200</v>
      </c>
      <c r="C28" s="268" t="s">
        <v>172</v>
      </c>
      <c r="D28" s="268" t="s">
        <v>172</v>
      </c>
      <c r="E28" s="268" t="s">
        <v>172</v>
      </c>
      <c r="F28" s="268" t="s">
        <v>172</v>
      </c>
      <c r="G28" s="268" t="s">
        <v>172</v>
      </c>
      <c r="H28" s="268" t="s">
        <v>172</v>
      </c>
      <c r="I28" s="268" t="s">
        <v>172</v>
      </c>
    </row>
    <row r="29" spans="1:9" ht="30" hidden="1" x14ac:dyDescent="0.2">
      <c r="A29" s="263">
        <v>31</v>
      </c>
      <c r="B29" s="263" t="s">
        <v>201</v>
      </c>
      <c r="C29" s="268" t="s">
        <v>172</v>
      </c>
      <c r="D29" s="268" t="s">
        <v>172</v>
      </c>
      <c r="E29" s="268" t="s">
        <v>172</v>
      </c>
      <c r="F29" s="268" t="s">
        <v>172</v>
      </c>
      <c r="G29" s="268" t="s">
        <v>172</v>
      </c>
      <c r="H29" s="268" t="s">
        <v>172</v>
      </c>
      <c r="I29" s="268" t="s">
        <v>172</v>
      </c>
    </row>
    <row r="30" spans="1:9" hidden="1" x14ac:dyDescent="0.2">
      <c r="A30" s="263">
        <v>32</v>
      </c>
      <c r="B30" s="263" t="s">
        <v>202</v>
      </c>
      <c r="C30" s="268" t="s">
        <v>172</v>
      </c>
      <c r="D30" s="268" t="s">
        <v>172</v>
      </c>
      <c r="E30" s="268" t="s">
        <v>172</v>
      </c>
      <c r="F30" s="268" t="s">
        <v>172</v>
      </c>
      <c r="G30" s="268" t="s">
        <v>172</v>
      </c>
      <c r="H30" s="268" t="s">
        <v>172</v>
      </c>
      <c r="I30" s="268" t="s">
        <v>172</v>
      </c>
    </row>
    <row r="31" spans="1:9" hidden="1" x14ac:dyDescent="0.2">
      <c r="A31" s="268" t="s">
        <v>172</v>
      </c>
      <c r="B31" s="263" t="s">
        <v>203</v>
      </c>
      <c r="C31" s="268" t="s">
        <v>172</v>
      </c>
      <c r="D31" s="268" t="s">
        <v>172</v>
      </c>
      <c r="E31" s="268" t="s">
        <v>172</v>
      </c>
      <c r="F31" s="268" t="s">
        <v>172</v>
      </c>
      <c r="G31" s="268" t="s">
        <v>172</v>
      </c>
      <c r="H31" s="268" t="s">
        <v>172</v>
      </c>
      <c r="I31" s="268" t="s">
        <v>172</v>
      </c>
    </row>
    <row r="32" spans="1:9" hidden="1" x14ac:dyDescent="0.2">
      <c r="A32" s="268" t="s">
        <v>172</v>
      </c>
      <c r="B32" s="268" t="s">
        <v>172</v>
      </c>
      <c r="C32" s="268" t="s">
        <v>172</v>
      </c>
      <c r="D32" s="268" t="s">
        <v>172</v>
      </c>
      <c r="E32" s="268" t="s">
        <v>172</v>
      </c>
      <c r="F32" s="268" t="s">
        <v>172</v>
      </c>
      <c r="G32" s="268" t="s">
        <v>172</v>
      </c>
      <c r="H32" s="268" t="s">
        <v>172</v>
      </c>
      <c r="I32" s="268" t="s">
        <v>172</v>
      </c>
    </row>
    <row r="38" spans="1:11" s="77" customFormat="1" ht="12.75" x14ac:dyDescent="0.2">
      <c r="A38" s="75"/>
      <c r="B38" s="1"/>
      <c r="C38" s="75" t="s">
        <v>38</v>
      </c>
      <c r="D38" s="76"/>
      <c r="E38" s="75"/>
      <c r="F38" s="75"/>
      <c r="G38" s="75"/>
      <c r="H38" s="192"/>
      <c r="I38" s="192"/>
      <c r="J38" s="1"/>
    </row>
    <row r="39" spans="1:11" s="77" customFormat="1" ht="12.75" x14ac:dyDescent="0.2">
      <c r="A39" s="75"/>
      <c r="B39" s="1"/>
      <c r="C39" s="78" t="s">
        <v>129</v>
      </c>
      <c r="D39" s="76"/>
      <c r="E39" s="1"/>
      <c r="F39" s="1"/>
      <c r="G39" s="1"/>
      <c r="H39" s="78" t="s">
        <v>106</v>
      </c>
      <c r="J39" s="78"/>
      <c r="K39" s="1"/>
    </row>
    <row r="40" spans="1:11" s="77" customFormat="1" ht="12.75" customHeight="1" x14ac:dyDescent="0.2">
      <c r="A40" s="75"/>
      <c r="B40" s="1"/>
      <c r="C40" s="78"/>
      <c r="D40" s="76"/>
      <c r="E40" s="1"/>
      <c r="F40" s="1"/>
      <c r="G40" s="1"/>
      <c r="H40" s="78"/>
      <c r="J40" s="1"/>
    </row>
    <row r="41" spans="1:11" s="77" customFormat="1" ht="12.75" x14ac:dyDescent="0.2">
      <c r="A41" s="75"/>
      <c r="B41" s="1"/>
      <c r="C41" s="75" t="s">
        <v>39</v>
      </c>
      <c r="D41" s="76"/>
      <c r="E41" s="1"/>
      <c r="F41" s="1"/>
      <c r="G41" s="1"/>
      <c r="H41" s="76"/>
      <c r="J41" s="1"/>
    </row>
    <row r="42" spans="1:11" s="77" customFormat="1" ht="12.75" x14ac:dyDescent="0.2">
      <c r="A42" s="75"/>
      <c r="B42" s="1"/>
      <c r="C42" s="78" t="s">
        <v>77</v>
      </c>
      <c r="D42" s="79"/>
      <c r="E42" s="1"/>
      <c r="F42" s="1"/>
      <c r="G42" s="1"/>
      <c r="H42" s="80" t="s">
        <v>40</v>
      </c>
      <c r="J42" s="1"/>
    </row>
  </sheetData>
  <mergeCells count="3">
    <mergeCell ref="A2:I2"/>
    <mergeCell ref="H5:I5"/>
    <mergeCell ref="H7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Sheet7</vt:lpstr>
      <vt:lpstr>Sheet1</vt:lpstr>
      <vt:lpstr>Sheet3</vt:lpstr>
      <vt:lpstr>Sheet2</vt:lpstr>
      <vt:lpstr>Sheet4</vt:lpstr>
      <vt:lpstr>Sheet5</vt:lpstr>
      <vt:lpstr>Sheet6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2019-06-18T06:57:56Z</cp:lastPrinted>
  <dcterms:created xsi:type="dcterms:W3CDTF">2017-03-27T01:38:34Z</dcterms:created>
  <dcterms:modified xsi:type="dcterms:W3CDTF">2019-08-13T07:22:45Z</dcterms:modified>
</cp:coreProperties>
</file>